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defaultThemeVersion="124226"/>
  <mc:AlternateContent xmlns:mc="http://schemas.openxmlformats.org/markup-compatibility/2006">
    <mc:Choice Requires="x15">
      <x15ac:absPath xmlns:x15ac="http://schemas.microsoft.com/office/spreadsheetml/2010/11/ac" url="C:\Users\Lenovo\Desktop\Borulj Csorna\"/>
    </mc:Choice>
  </mc:AlternateContent>
  <xr:revisionPtr revIDLastSave="0" documentId="13_ncr:1_{F6422991-EE54-45E1-B439-89A7DAD7686F}" xr6:coauthVersionLast="47" xr6:coauthVersionMax="47" xr10:uidLastSave="{00000000-0000-0000-0000-000000000000}"/>
  <bookViews>
    <workbookView xWindow="-120" yWindow="-120" windowWidth="29040" windowHeight="15720" activeTab="8" xr2:uid="{00000000-000D-0000-FFFF-FFFF00000000}"/>
  </bookViews>
  <sheets>
    <sheet name="Egyéni lista" sheetId="1" r:id="rId1"/>
    <sheet name="csapat ffi ig. " sheetId="45" r:id="rId2"/>
    <sheet name="csapat ffi am." sheetId="49" r:id="rId3"/>
    <sheet name="csapat női" sheetId="50" r:id="rId4"/>
    <sheet name="egyéni ffi ig." sheetId="51" r:id="rId5"/>
    <sheet name="egyéni ffi ig. szen." sheetId="55" r:id="rId6"/>
    <sheet name="egyéni ffi am." sheetId="52" r:id="rId7"/>
    <sheet name="egyéni ffi am. szen." sheetId="56" r:id="rId8"/>
    <sheet name="egyéni női ig." sheetId="53" r:id="rId9"/>
    <sheet name="egyéni női am." sheetId="54" r:id="rId10"/>
  </sheets>
  <definedNames>
    <definedName name="_xlnm.Print_Titles" localSheetId="2">'csapat ffi am.'!$2:$2</definedName>
    <definedName name="_xlnm.Print_Titles" localSheetId="1">'csapat ffi ig. '!$2:$2</definedName>
    <definedName name="_xlnm.Print_Titles" localSheetId="6">'egyéni ffi am.'!$2:$2</definedName>
    <definedName name="_xlnm.Print_Titles" localSheetId="7">'egyéni ffi am. szen.'!$2:$2</definedName>
    <definedName name="_xlnm.Print_Titles" localSheetId="4">'egyéni ffi ig.'!$2:$2</definedName>
    <definedName name="_xlnm.Print_Titles" localSheetId="8">'egyéni női ig.'!$2:$2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I174" i="1" l="1"/>
  <c r="I107" i="1"/>
  <c r="I194" i="1"/>
  <c r="I172" i="1"/>
  <c r="I168" i="1"/>
  <c r="I72" i="1"/>
  <c r="I74" i="1"/>
  <c r="I42" i="1"/>
  <c r="D257" i="53"/>
  <c r="I154" i="1"/>
  <c r="I7" i="1"/>
  <c r="I103" i="1"/>
  <c r="I60" i="1"/>
  <c r="D256" i="56"/>
  <c r="C92" i="52"/>
  <c r="D92" i="52"/>
  <c r="E92" i="52"/>
  <c r="F92" i="52"/>
  <c r="G92" i="52"/>
  <c r="H92" i="52"/>
  <c r="I92" i="52"/>
  <c r="J92" i="52"/>
  <c r="K92" i="52"/>
  <c r="L92" i="52"/>
  <c r="C93" i="52"/>
  <c r="D93" i="52"/>
  <c r="E93" i="52"/>
  <c r="F93" i="52"/>
  <c r="G93" i="52"/>
  <c r="H93" i="52"/>
  <c r="I93" i="52"/>
  <c r="J93" i="52"/>
  <c r="K93" i="52"/>
  <c r="L93" i="52"/>
  <c r="D256" i="52"/>
  <c r="I139" i="1"/>
  <c r="I186" i="1"/>
  <c r="I223" i="1"/>
  <c r="I228" i="1"/>
  <c r="K168" i="1"/>
  <c r="J168" i="1" s="1"/>
  <c r="K194" i="1"/>
  <c r="J194" i="1" s="1"/>
  <c r="K107" i="1"/>
  <c r="J107" i="1" s="1"/>
  <c r="K7" i="1"/>
  <c r="J7" i="1" s="1"/>
  <c r="K154" i="1"/>
  <c r="J154" i="1" s="1"/>
  <c r="K42" i="1"/>
  <c r="J42" i="1" s="1"/>
  <c r="K72" i="1"/>
  <c r="J72" i="1" s="1"/>
  <c r="K172" i="1"/>
  <c r="J172" i="1" s="1"/>
  <c r="I263" i="1"/>
  <c r="I260" i="1"/>
  <c r="I257" i="1"/>
  <c r="I116" i="1"/>
  <c r="I57" i="1"/>
  <c r="I25" i="1"/>
  <c r="I40" i="1"/>
  <c r="I106" i="1"/>
  <c r="I83" i="1"/>
  <c r="I99" i="1"/>
  <c r="I187" i="1"/>
  <c r="I55" i="1"/>
  <c r="I14" i="1"/>
  <c r="I8" i="1"/>
  <c r="I22" i="1"/>
  <c r="I31" i="1"/>
  <c r="I254" i="1"/>
  <c r="I242" i="1"/>
  <c r="I246" i="1"/>
  <c r="I245" i="1"/>
  <c r="I179" i="1"/>
  <c r="I111" i="1"/>
  <c r="I30" i="52" s="1"/>
  <c r="I78" i="1"/>
  <c r="I220" i="1"/>
  <c r="I221" i="1"/>
  <c r="I234" i="1"/>
  <c r="I164" i="1"/>
  <c r="I178" i="1"/>
  <c r="I55" i="52" s="1"/>
  <c r="I160" i="1"/>
  <c r="I50" i="52" s="1"/>
  <c r="I210" i="1"/>
  <c r="I69" i="52" s="1"/>
  <c r="I126" i="1"/>
  <c r="I35" i="52" s="1"/>
  <c r="I156" i="1"/>
  <c r="I48" i="52" s="1"/>
  <c r="I77" i="1"/>
  <c r="I151" i="1"/>
  <c r="I73" i="1"/>
  <c r="I145" i="1"/>
  <c r="I171" i="1"/>
  <c r="I53" i="52" s="1"/>
  <c r="I44" i="1"/>
  <c r="I189" i="1"/>
  <c r="I184" i="1"/>
  <c r="I130" i="1"/>
  <c r="I121" i="1"/>
  <c r="I169" i="1"/>
  <c r="I68" i="1"/>
  <c r="I92" i="1"/>
  <c r="I43" i="1"/>
  <c r="I20" i="1"/>
  <c r="I256" i="1"/>
  <c r="I96" i="1"/>
  <c r="I259" i="1"/>
  <c r="I11" i="1"/>
  <c r="I18" i="1"/>
  <c r="I98" i="1"/>
  <c r="I159" i="1"/>
  <c r="I64" i="1"/>
  <c r="I182" i="1"/>
  <c r="I201" i="1"/>
  <c r="I149" i="1"/>
  <c r="I120" i="1"/>
  <c r="I110" i="1"/>
  <c r="I219" i="1"/>
  <c r="I72" i="52" s="1"/>
  <c r="I192" i="1"/>
  <c r="I233" i="1"/>
  <c r="I247" i="1"/>
  <c r="I215" i="1"/>
  <c r="I153" i="1"/>
  <c r="I170" i="1"/>
  <c r="I53" i="1"/>
  <c r="I95" i="1"/>
  <c r="I19" i="1"/>
  <c r="I17" i="1"/>
  <c r="C35" i="56"/>
  <c r="I135" i="1"/>
  <c r="I97" i="1"/>
  <c r="I138" i="1"/>
  <c r="I232" i="1"/>
  <c r="I76" i="1"/>
  <c r="I163" i="1"/>
  <c r="I62" i="1"/>
  <c r="I173" i="1"/>
  <c r="I13" i="1"/>
  <c r="I253" i="1"/>
  <c r="I244" i="1"/>
  <c r="I217" i="1"/>
  <c r="I132" i="1"/>
  <c r="I38" i="52" s="1"/>
  <c r="I147" i="1"/>
  <c r="I44" i="52" s="1"/>
  <c r="I203" i="1"/>
  <c r="I22" i="49" s="1"/>
  <c r="I21" i="1"/>
  <c r="I21" i="49" s="1"/>
  <c r="I58" i="1"/>
  <c r="L23" i="49"/>
  <c r="H23" i="49"/>
  <c r="G23" i="49"/>
  <c r="F23" i="49"/>
  <c r="E23" i="49"/>
  <c r="D23" i="49"/>
  <c r="C23" i="49"/>
  <c r="L22" i="49"/>
  <c r="H22" i="49"/>
  <c r="G22" i="49"/>
  <c r="F22" i="49"/>
  <c r="E22" i="49"/>
  <c r="D22" i="49"/>
  <c r="C22" i="49"/>
  <c r="L21" i="49"/>
  <c r="H21" i="49"/>
  <c r="G21" i="49"/>
  <c r="F21" i="49"/>
  <c r="E21" i="49"/>
  <c r="D21" i="49"/>
  <c r="C21" i="49"/>
  <c r="L20" i="49"/>
  <c r="I20" i="49"/>
  <c r="H20" i="49"/>
  <c r="G20" i="49"/>
  <c r="F20" i="49"/>
  <c r="E20" i="49"/>
  <c r="D20" i="49"/>
  <c r="C20" i="49"/>
  <c r="L53" i="52"/>
  <c r="H53" i="52"/>
  <c r="G53" i="52"/>
  <c r="F53" i="52"/>
  <c r="E53" i="52"/>
  <c r="D53" i="52"/>
  <c r="L54" i="52"/>
  <c r="H54" i="52"/>
  <c r="G54" i="52"/>
  <c r="F54" i="52"/>
  <c r="E54" i="52"/>
  <c r="D54" i="52"/>
  <c r="L57" i="52"/>
  <c r="I57" i="52"/>
  <c r="H57" i="52"/>
  <c r="G57" i="52"/>
  <c r="F57" i="52"/>
  <c r="E57" i="52"/>
  <c r="D57" i="52"/>
  <c r="L32" i="52"/>
  <c r="H32" i="52"/>
  <c r="G32" i="52"/>
  <c r="F32" i="52"/>
  <c r="E32" i="52"/>
  <c r="D32" i="52"/>
  <c r="D33" i="52"/>
  <c r="E33" i="52"/>
  <c r="F33" i="52"/>
  <c r="G33" i="52"/>
  <c r="H33" i="52"/>
  <c r="I33" i="52"/>
  <c r="J33" i="52"/>
  <c r="L33" i="52"/>
  <c r="D34" i="52"/>
  <c r="E34" i="52"/>
  <c r="F34" i="52"/>
  <c r="G34" i="52"/>
  <c r="H34" i="52"/>
  <c r="L34" i="52"/>
  <c r="D36" i="52"/>
  <c r="E36" i="52"/>
  <c r="F36" i="52"/>
  <c r="G36" i="52"/>
  <c r="H36" i="52"/>
  <c r="L36" i="52"/>
  <c r="D37" i="52"/>
  <c r="E37" i="52"/>
  <c r="F37" i="52"/>
  <c r="G37" i="52"/>
  <c r="H37" i="52"/>
  <c r="L37" i="52"/>
  <c r="D39" i="52"/>
  <c r="E39" i="52"/>
  <c r="F39" i="52"/>
  <c r="G39" i="52"/>
  <c r="H39" i="52"/>
  <c r="L39" i="52"/>
  <c r="D42" i="52"/>
  <c r="E42" i="52"/>
  <c r="F42" i="52"/>
  <c r="G42" i="52"/>
  <c r="H42" i="52"/>
  <c r="I42" i="52"/>
  <c r="L42" i="52"/>
  <c r="D43" i="52"/>
  <c r="E43" i="52"/>
  <c r="F43" i="52"/>
  <c r="G43" i="52"/>
  <c r="H43" i="52"/>
  <c r="L43" i="52"/>
  <c r="D41" i="52"/>
  <c r="E41" i="52"/>
  <c r="F41" i="52"/>
  <c r="G41" i="52"/>
  <c r="H41" i="52"/>
  <c r="L41" i="52"/>
  <c r="D45" i="52"/>
  <c r="E45" i="52"/>
  <c r="F45" i="52"/>
  <c r="G45" i="52"/>
  <c r="H45" i="52"/>
  <c r="L45" i="52"/>
  <c r="D47" i="52"/>
  <c r="E47" i="52"/>
  <c r="F47" i="52"/>
  <c r="G47" i="52"/>
  <c r="H47" i="52"/>
  <c r="L47" i="52"/>
  <c r="D49" i="52"/>
  <c r="E49" i="52"/>
  <c r="F49" i="52"/>
  <c r="G49" i="52"/>
  <c r="H49" i="52"/>
  <c r="I49" i="52"/>
  <c r="J49" i="52"/>
  <c r="L49" i="52"/>
  <c r="D52" i="52"/>
  <c r="E52" i="52"/>
  <c r="F52" i="52"/>
  <c r="G52" i="52"/>
  <c r="H52" i="52"/>
  <c r="L52" i="52"/>
  <c r="D56" i="52"/>
  <c r="E56" i="52"/>
  <c r="F56" i="52"/>
  <c r="G56" i="52"/>
  <c r="H56" i="52"/>
  <c r="L56" i="52"/>
  <c r="D58" i="52"/>
  <c r="E58" i="52"/>
  <c r="F58" i="52"/>
  <c r="G58" i="52"/>
  <c r="H58" i="52"/>
  <c r="L58" i="52"/>
  <c r="D60" i="52"/>
  <c r="E60" i="52"/>
  <c r="F60" i="52"/>
  <c r="G60" i="52"/>
  <c r="H60" i="52"/>
  <c r="I60" i="52"/>
  <c r="L60" i="52"/>
  <c r="D61" i="52"/>
  <c r="E61" i="52"/>
  <c r="F61" i="52"/>
  <c r="G61" i="52"/>
  <c r="H61" i="52"/>
  <c r="L61" i="52"/>
  <c r="D62" i="52"/>
  <c r="E62" i="52"/>
  <c r="F62" i="52"/>
  <c r="G62" i="52"/>
  <c r="H62" i="52"/>
  <c r="L62" i="52"/>
  <c r="D63" i="52"/>
  <c r="E63" i="52"/>
  <c r="F63" i="52"/>
  <c r="G63" i="52"/>
  <c r="H63" i="52"/>
  <c r="I63" i="52"/>
  <c r="J63" i="52"/>
  <c r="L63" i="52"/>
  <c r="D64" i="52"/>
  <c r="E64" i="52"/>
  <c r="F64" i="52"/>
  <c r="G64" i="52"/>
  <c r="H64" i="52"/>
  <c r="I64" i="52"/>
  <c r="L64" i="52"/>
  <c r="D66" i="52"/>
  <c r="E66" i="52"/>
  <c r="F66" i="52"/>
  <c r="G66" i="52"/>
  <c r="H66" i="52"/>
  <c r="L66" i="52"/>
  <c r="D67" i="52"/>
  <c r="E67" i="52"/>
  <c r="F67" i="52"/>
  <c r="G67" i="52"/>
  <c r="H67" i="52"/>
  <c r="L67" i="52"/>
  <c r="D68" i="52"/>
  <c r="E68" i="52"/>
  <c r="F68" i="52"/>
  <c r="G68" i="52"/>
  <c r="H68" i="52"/>
  <c r="L68" i="52"/>
  <c r="D70" i="52"/>
  <c r="E70" i="52"/>
  <c r="F70" i="52"/>
  <c r="G70" i="52"/>
  <c r="H70" i="52"/>
  <c r="L70" i="52"/>
  <c r="D71" i="52"/>
  <c r="E71" i="52"/>
  <c r="F71" i="52"/>
  <c r="G71" i="52"/>
  <c r="H71" i="52"/>
  <c r="L71" i="52"/>
  <c r="D73" i="52"/>
  <c r="E73" i="52"/>
  <c r="F73" i="52"/>
  <c r="G73" i="52"/>
  <c r="H73" i="52"/>
  <c r="L73" i="52"/>
  <c r="D75" i="52"/>
  <c r="E75" i="52"/>
  <c r="F75" i="52"/>
  <c r="G75" i="52"/>
  <c r="H75" i="52"/>
  <c r="I75" i="52"/>
  <c r="L75" i="52"/>
  <c r="D76" i="52"/>
  <c r="E76" i="52"/>
  <c r="F76" i="52"/>
  <c r="G76" i="52"/>
  <c r="H76" i="52"/>
  <c r="I76" i="52"/>
  <c r="J76" i="52"/>
  <c r="L76" i="52"/>
  <c r="D77" i="52"/>
  <c r="E77" i="52"/>
  <c r="F77" i="52"/>
  <c r="G77" i="52"/>
  <c r="H77" i="52"/>
  <c r="L77" i="52"/>
  <c r="D78" i="52"/>
  <c r="E78" i="52"/>
  <c r="F78" i="52"/>
  <c r="G78" i="52"/>
  <c r="H78" i="52"/>
  <c r="I78" i="52"/>
  <c r="L78" i="52"/>
  <c r="D79" i="52"/>
  <c r="E79" i="52"/>
  <c r="F79" i="52"/>
  <c r="G79" i="52"/>
  <c r="H79" i="52"/>
  <c r="L79" i="52"/>
  <c r="D80" i="52"/>
  <c r="E80" i="52"/>
  <c r="F80" i="52"/>
  <c r="G80" i="52"/>
  <c r="H80" i="52"/>
  <c r="L80" i="52"/>
  <c r="D81" i="52"/>
  <c r="E81" i="52"/>
  <c r="F81" i="52"/>
  <c r="G81" i="52"/>
  <c r="H81" i="52"/>
  <c r="L81" i="52"/>
  <c r="D82" i="52"/>
  <c r="E82" i="52"/>
  <c r="F82" i="52"/>
  <c r="G82" i="52"/>
  <c r="H82" i="52"/>
  <c r="I82" i="52"/>
  <c r="L82" i="52"/>
  <c r="D84" i="52"/>
  <c r="E84" i="52"/>
  <c r="F84" i="52"/>
  <c r="G84" i="52"/>
  <c r="H84" i="52"/>
  <c r="I84" i="52"/>
  <c r="L84" i="52"/>
  <c r="D86" i="52"/>
  <c r="E86" i="52"/>
  <c r="F86" i="52"/>
  <c r="G86" i="52"/>
  <c r="H86" i="52"/>
  <c r="L86" i="52"/>
  <c r="D87" i="52"/>
  <c r="E87" i="52"/>
  <c r="F87" i="52"/>
  <c r="G87" i="52"/>
  <c r="H87" i="52"/>
  <c r="L87" i="52"/>
  <c r="D88" i="52"/>
  <c r="E88" i="52"/>
  <c r="F88" i="52"/>
  <c r="G88" i="52"/>
  <c r="H88" i="52"/>
  <c r="L88" i="52"/>
  <c r="D91" i="52"/>
  <c r="E91" i="52"/>
  <c r="F91" i="52"/>
  <c r="G91" i="52"/>
  <c r="H91" i="52"/>
  <c r="L91" i="52"/>
  <c r="D14" i="52"/>
  <c r="E14" i="52"/>
  <c r="F14" i="52"/>
  <c r="G14" i="52"/>
  <c r="H14" i="52"/>
  <c r="I14" i="52"/>
  <c r="L14" i="52"/>
  <c r="D4" i="52"/>
  <c r="E4" i="52"/>
  <c r="F4" i="52"/>
  <c r="G4" i="52"/>
  <c r="H4" i="52"/>
  <c r="L4" i="52"/>
  <c r="D72" i="52"/>
  <c r="E72" i="52"/>
  <c r="F72" i="52"/>
  <c r="G72" i="52"/>
  <c r="H72" i="52"/>
  <c r="L72" i="52"/>
  <c r="D59" i="52"/>
  <c r="E59" i="52"/>
  <c r="F59" i="52"/>
  <c r="G59" i="52"/>
  <c r="H59" i="52"/>
  <c r="I59" i="52"/>
  <c r="L59" i="52"/>
  <c r="D38" i="52"/>
  <c r="E38" i="52"/>
  <c r="F38" i="52"/>
  <c r="G38" i="52"/>
  <c r="H38" i="52"/>
  <c r="L38" i="52"/>
  <c r="D89" i="52"/>
  <c r="E89" i="52"/>
  <c r="F89" i="52"/>
  <c r="G89" i="52"/>
  <c r="H89" i="52"/>
  <c r="I89" i="52"/>
  <c r="L89" i="52"/>
  <c r="D8" i="52"/>
  <c r="E8" i="52"/>
  <c r="F8" i="52"/>
  <c r="G8" i="52"/>
  <c r="H8" i="52"/>
  <c r="L8" i="52"/>
  <c r="D44" i="52"/>
  <c r="E44" i="52"/>
  <c r="F44" i="52"/>
  <c r="G44" i="52"/>
  <c r="H44" i="52"/>
  <c r="L44" i="52"/>
  <c r="D51" i="52"/>
  <c r="E51" i="52"/>
  <c r="F51" i="52"/>
  <c r="G51" i="52"/>
  <c r="H51" i="52"/>
  <c r="L51" i="52"/>
  <c r="D65" i="52"/>
  <c r="E65" i="52"/>
  <c r="F65" i="52"/>
  <c r="G65" i="52"/>
  <c r="H65" i="52"/>
  <c r="L65" i="52"/>
  <c r="D46" i="52"/>
  <c r="E46" i="52"/>
  <c r="F46" i="52"/>
  <c r="G46" i="52"/>
  <c r="H46" i="52"/>
  <c r="I46" i="52"/>
  <c r="L46" i="52"/>
  <c r="D19" i="52"/>
  <c r="E19" i="52"/>
  <c r="F19" i="52"/>
  <c r="G19" i="52"/>
  <c r="H19" i="52"/>
  <c r="I19" i="52"/>
  <c r="L19" i="52"/>
  <c r="D48" i="52"/>
  <c r="E48" i="52"/>
  <c r="F48" i="52"/>
  <c r="G48" i="52"/>
  <c r="H48" i="52"/>
  <c r="L48" i="52"/>
  <c r="D35" i="52"/>
  <c r="E35" i="52"/>
  <c r="F35" i="52"/>
  <c r="G35" i="52"/>
  <c r="H35" i="52"/>
  <c r="L35" i="52"/>
  <c r="D69" i="52"/>
  <c r="E69" i="52"/>
  <c r="F69" i="52"/>
  <c r="G69" i="52"/>
  <c r="H69" i="52"/>
  <c r="L69" i="52"/>
  <c r="D50" i="52"/>
  <c r="E50" i="52"/>
  <c r="F50" i="52"/>
  <c r="G50" i="52"/>
  <c r="H50" i="52"/>
  <c r="L50" i="52"/>
  <c r="D55" i="52"/>
  <c r="E55" i="52"/>
  <c r="F55" i="52"/>
  <c r="G55" i="52"/>
  <c r="H55" i="52"/>
  <c r="L55" i="52"/>
  <c r="D74" i="52"/>
  <c r="E74" i="52"/>
  <c r="F74" i="52"/>
  <c r="G74" i="52"/>
  <c r="H74" i="52"/>
  <c r="I74" i="52"/>
  <c r="L74" i="52"/>
  <c r="D30" i="52"/>
  <c r="E30" i="52"/>
  <c r="F30" i="52"/>
  <c r="G30" i="52"/>
  <c r="H30" i="52"/>
  <c r="L30" i="52"/>
  <c r="D85" i="52"/>
  <c r="E85" i="52"/>
  <c r="F85" i="52"/>
  <c r="G85" i="52"/>
  <c r="H85" i="52"/>
  <c r="I85" i="52"/>
  <c r="L85" i="52"/>
  <c r="D83" i="52"/>
  <c r="E83" i="52"/>
  <c r="F83" i="52"/>
  <c r="G83" i="52"/>
  <c r="H83" i="52"/>
  <c r="I83" i="52"/>
  <c r="L83" i="52"/>
  <c r="D90" i="52"/>
  <c r="E90" i="52"/>
  <c r="F90" i="52"/>
  <c r="G90" i="52"/>
  <c r="H90" i="52"/>
  <c r="I90" i="52"/>
  <c r="L90" i="52"/>
  <c r="D40" i="52"/>
  <c r="E40" i="52"/>
  <c r="F40" i="52"/>
  <c r="G40" i="52"/>
  <c r="H40" i="52"/>
  <c r="I40" i="52"/>
  <c r="L40" i="52"/>
  <c r="D94" i="52"/>
  <c r="E94" i="52"/>
  <c r="F94" i="52"/>
  <c r="G94" i="52"/>
  <c r="H94" i="52"/>
  <c r="I94" i="52"/>
  <c r="J94" i="52"/>
  <c r="K94" i="52"/>
  <c r="L94" i="52"/>
  <c r="D95" i="52"/>
  <c r="E95" i="52"/>
  <c r="F95" i="52"/>
  <c r="G95" i="52"/>
  <c r="H95" i="52"/>
  <c r="I95" i="52"/>
  <c r="J95" i="52"/>
  <c r="K95" i="52"/>
  <c r="L95" i="52"/>
  <c r="D96" i="52"/>
  <c r="E96" i="52"/>
  <c r="F96" i="52"/>
  <c r="G96" i="52"/>
  <c r="H96" i="52"/>
  <c r="I96" i="52"/>
  <c r="J96" i="52"/>
  <c r="K96" i="52"/>
  <c r="L96" i="52"/>
  <c r="D97" i="52"/>
  <c r="E97" i="52"/>
  <c r="F97" i="52"/>
  <c r="G97" i="52"/>
  <c r="H97" i="52"/>
  <c r="I97" i="52"/>
  <c r="J97" i="52"/>
  <c r="K97" i="52"/>
  <c r="L97" i="52"/>
  <c r="D98" i="52"/>
  <c r="E98" i="52"/>
  <c r="F98" i="52"/>
  <c r="G98" i="52"/>
  <c r="H98" i="52"/>
  <c r="I98" i="52"/>
  <c r="J98" i="52"/>
  <c r="K98" i="52"/>
  <c r="L98" i="52"/>
  <c r="D99" i="52"/>
  <c r="E99" i="52"/>
  <c r="F99" i="52"/>
  <c r="G99" i="52"/>
  <c r="H99" i="52"/>
  <c r="I99" i="52"/>
  <c r="J99" i="52"/>
  <c r="K99" i="52"/>
  <c r="L99" i="52"/>
  <c r="D100" i="52"/>
  <c r="E100" i="52"/>
  <c r="F100" i="52"/>
  <c r="G100" i="52"/>
  <c r="H100" i="52"/>
  <c r="I100" i="52"/>
  <c r="J100" i="52"/>
  <c r="K100" i="52"/>
  <c r="L100" i="52"/>
  <c r="D101" i="52"/>
  <c r="E101" i="52"/>
  <c r="F101" i="52"/>
  <c r="G101" i="52"/>
  <c r="H101" i="52"/>
  <c r="I101" i="52"/>
  <c r="J101" i="52"/>
  <c r="K101" i="52"/>
  <c r="L101" i="52"/>
  <c r="D102" i="52"/>
  <c r="E102" i="52"/>
  <c r="F102" i="52"/>
  <c r="G102" i="52"/>
  <c r="H102" i="52"/>
  <c r="I102" i="52"/>
  <c r="J102" i="52"/>
  <c r="K102" i="52"/>
  <c r="L102" i="52"/>
  <c r="D103" i="52"/>
  <c r="E103" i="52"/>
  <c r="F103" i="52"/>
  <c r="G103" i="52"/>
  <c r="H103" i="52"/>
  <c r="I103" i="52"/>
  <c r="J103" i="52"/>
  <c r="K103" i="52"/>
  <c r="L103" i="52"/>
  <c r="D104" i="52"/>
  <c r="E104" i="52"/>
  <c r="F104" i="52"/>
  <c r="G104" i="52"/>
  <c r="H104" i="52"/>
  <c r="I104" i="52"/>
  <c r="J104" i="52"/>
  <c r="K104" i="52"/>
  <c r="L104" i="52"/>
  <c r="D105" i="52"/>
  <c r="E105" i="52"/>
  <c r="F105" i="52"/>
  <c r="G105" i="52"/>
  <c r="H105" i="52"/>
  <c r="I105" i="52"/>
  <c r="J105" i="52"/>
  <c r="K105" i="52"/>
  <c r="L105" i="52"/>
  <c r="D106" i="52"/>
  <c r="E106" i="52"/>
  <c r="F106" i="52"/>
  <c r="G106" i="52"/>
  <c r="H106" i="52"/>
  <c r="I106" i="52"/>
  <c r="J106" i="52"/>
  <c r="K106" i="52"/>
  <c r="L106" i="52"/>
  <c r="D107" i="52"/>
  <c r="E107" i="52"/>
  <c r="F107" i="52"/>
  <c r="G107" i="52"/>
  <c r="H107" i="52"/>
  <c r="I107" i="52"/>
  <c r="J107" i="52"/>
  <c r="K107" i="52"/>
  <c r="L107" i="52"/>
  <c r="D108" i="52"/>
  <c r="E108" i="52"/>
  <c r="F108" i="52"/>
  <c r="G108" i="52"/>
  <c r="H108" i="52"/>
  <c r="I108" i="52"/>
  <c r="J108" i="52"/>
  <c r="K108" i="52"/>
  <c r="L108" i="52"/>
  <c r="D109" i="52"/>
  <c r="E109" i="52"/>
  <c r="F109" i="52"/>
  <c r="G109" i="52"/>
  <c r="H109" i="52"/>
  <c r="I109" i="52"/>
  <c r="J109" i="52"/>
  <c r="K109" i="52"/>
  <c r="L109" i="52"/>
  <c r="D110" i="52"/>
  <c r="E110" i="52"/>
  <c r="F110" i="52"/>
  <c r="G110" i="52"/>
  <c r="H110" i="52"/>
  <c r="I110" i="52"/>
  <c r="J110" i="52"/>
  <c r="K110" i="52"/>
  <c r="L110" i="52"/>
  <c r="D111" i="52"/>
  <c r="E111" i="52"/>
  <c r="F111" i="52"/>
  <c r="G111" i="52"/>
  <c r="H111" i="52"/>
  <c r="I111" i="52"/>
  <c r="J111" i="52"/>
  <c r="K111" i="52"/>
  <c r="L111" i="52"/>
  <c r="D112" i="52"/>
  <c r="E112" i="52"/>
  <c r="F112" i="52"/>
  <c r="G112" i="52"/>
  <c r="H112" i="52"/>
  <c r="I112" i="52"/>
  <c r="J112" i="52"/>
  <c r="K112" i="52"/>
  <c r="L112" i="52"/>
  <c r="D113" i="52"/>
  <c r="E113" i="52"/>
  <c r="F113" i="52"/>
  <c r="G113" i="52"/>
  <c r="H113" i="52"/>
  <c r="I113" i="52"/>
  <c r="J113" i="52"/>
  <c r="K113" i="52"/>
  <c r="L113" i="52"/>
  <c r="D114" i="52"/>
  <c r="E114" i="52"/>
  <c r="F114" i="52"/>
  <c r="G114" i="52"/>
  <c r="H114" i="52"/>
  <c r="I114" i="52"/>
  <c r="J114" i="52"/>
  <c r="K114" i="52"/>
  <c r="L114" i="52"/>
  <c r="D115" i="52"/>
  <c r="E115" i="52"/>
  <c r="F115" i="52"/>
  <c r="G115" i="52"/>
  <c r="H115" i="52"/>
  <c r="I115" i="52"/>
  <c r="J115" i="52"/>
  <c r="K115" i="52"/>
  <c r="L115" i="52"/>
  <c r="D116" i="52"/>
  <c r="E116" i="52"/>
  <c r="F116" i="52"/>
  <c r="G116" i="52"/>
  <c r="H116" i="52"/>
  <c r="I116" i="52"/>
  <c r="J116" i="52"/>
  <c r="K116" i="52"/>
  <c r="L116" i="52"/>
  <c r="D117" i="52"/>
  <c r="E117" i="52"/>
  <c r="F117" i="52"/>
  <c r="G117" i="52"/>
  <c r="H117" i="52"/>
  <c r="I117" i="52"/>
  <c r="J117" i="52"/>
  <c r="K117" i="52"/>
  <c r="L117" i="52"/>
  <c r="D118" i="52"/>
  <c r="E118" i="52"/>
  <c r="F118" i="52"/>
  <c r="G118" i="52"/>
  <c r="H118" i="52"/>
  <c r="I118" i="52"/>
  <c r="J118" i="52"/>
  <c r="K118" i="52"/>
  <c r="L118" i="52"/>
  <c r="D119" i="52"/>
  <c r="E119" i="52"/>
  <c r="F119" i="52"/>
  <c r="G119" i="52"/>
  <c r="H119" i="52"/>
  <c r="I119" i="52"/>
  <c r="J119" i="52"/>
  <c r="K119" i="52"/>
  <c r="L119" i="52"/>
  <c r="D120" i="52"/>
  <c r="E120" i="52"/>
  <c r="F120" i="52"/>
  <c r="G120" i="52"/>
  <c r="H120" i="52"/>
  <c r="I120" i="52"/>
  <c r="J120" i="52"/>
  <c r="K120" i="52"/>
  <c r="L120" i="52"/>
  <c r="D121" i="52"/>
  <c r="E121" i="52"/>
  <c r="F121" i="52"/>
  <c r="G121" i="52"/>
  <c r="H121" i="52"/>
  <c r="I121" i="52"/>
  <c r="J121" i="52"/>
  <c r="K121" i="52"/>
  <c r="L121" i="52"/>
  <c r="D122" i="52"/>
  <c r="E122" i="52"/>
  <c r="F122" i="52"/>
  <c r="G122" i="52"/>
  <c r="H122" i="52"/>
  <c r="I122" i="52"/>
  <c r="J122" i="52"/>
  <c r="K122" i="52"/>
  <c r="L122" i="52"/>
  <c r="D123" i="52"/>
  <c r="E123" i="52"/>
  <c r="F123" i="52"/>
  <c r="G123" i="52"/>
  <c r="H123" i="52"/>
  <c r="I123" i="52"/>
  <c r="J123" i="52"/>
  <c r="K123" i="52"/>
  <c r="L123" i="52"/>
  <c r="D124" i="52"/>
  <c r="E124" i="52"/>
  <c r="F124" i="52"/>
  <c r="G124" i="52"/>
  <c r="H124" i="52"/>
  <c r="I124" i="52"/>
  <c r="J124" i="52"/>
  <c r="K124" i="52"/>
  <c r="L124" i="52"/>
  <c r="D125" i="52"/>
  <c r="E125" i="52"/>
  <c r="F125" i="52"/>
  <c r="G125" i="52"/>
  <c r="H125" i="52"/>
  <c r="I125" i="52"/>
  <c r="J125" i="52"/>
  <c r="K125" i="52"/>
  <c r="L125" i="52"/>
  <c r="D126" i="52"/>
  <c r="E126" i="52"/>
  <c r="F126" i="52"/>
  <c r="G126" i="52"/>
  <c r="H126" i="52"/>
  <c r="I126" i="52"/>
  <c r="J126" i="52"/>
  <c r="K126" i="52"/>
  <c r="L126" i="52"/>
  <c r="D127" i="52"/>
  <c r="E127" i="52"/>
  <c r="F127" i="52"/>
  <c r="G127" i="52"/>
  <c r="H127" i="52"/>
  <c r="I127" i="52"/>
  <c r="J127" i="52"/>
  <c r="K127" i="52"/>
  <c r="L127" i="52"/>
  <c r="D128" i="52"/>
  <c r="E128" i="52"/>
  <c r="F128" i="52"/>
  <c r="G128" i="52"/>
  <c r="H128" i="52"/>
  <c r="I128" i="52"/>
  <c r="J128" i="52"/>
  <c r="K128" i="52"/>
  <c r="L128" i="52"/>
  <c r="D129" i="52"/>
  <c r="E129" i="52"/>
  <c r="F129" i="52"/>
  <c r="G129" i="52"/>
  <c r="H129" i="52"/>
  <c r="I129" i="52"/>
  <c r="J129" i="52"/>
  <c r="K129" i="52"/>
  <c r="L129" i="52"/>
  <c r="D130" i="52"/>
  <c r="E130" i="52"/>
  <c r="F130" i="52"/>
  <c r="G130" i="52"/>
  <c r="H130" i="52"/>
  <c r="I130" i="52"/>
  <c r="J130" i="52"/>
  <c r="K130" i="52"/>
  <c r="L130" i="52"/>
  <c r="D131" i="52"/>
  <c r="E131" i="52"/>
  <c r="F131" i="52"/>
  <c r="G131" i="52"/>
  <c r="H131" i="52"/>
  <c r="I131" i="52"/>
  <c r="J131" i="52"/>
  <c r="K131" i="52"/>
  <c r="L131" i="52"/>
  <c r="D132" i="52"/>
  <c r="E132" i="52"/>
  <c r="F132" i="52"/>
  <c r="G132" i="52"/>
  <c r="H132" i="52"/>
  <c r="I132" i="52"/>
  <c r="J132" i="52"/>
  <c r="K132" i="52"/>
  <c r="L132" i="52"/>
  <c r="D133" i="52"/>
  <c r="E133" i="52"/>
  <c r="F133" i="52"/>
  <c r="G133" i="52"/>
  <c r="H133" i="52"/>
  <c r="I133" i="52"/>
  <c r="J133" i="52"/>
  <c r="K133" i="52"/>
  <c r="L133" i="52"/>
  <c r="D134" i="52"/>
  <c r="E134" i="52"/>
  <c r="F134" i="52"/>
  <c r="G134" i="52"/>
  <c r="H134" i="52"/>
  <c r="I134" i="52"/>
  <c r="J134" i="52"/>
  <c r="K134" i="52"/>
  <c r="L134" i="52"/>
  <c r="D135" i="52"/>
  <c r="E135" i="52"/>
  <c r="F135" i="52"/>
  <c r="G135" i="52"/>
  <c r="H135" i="52"/>
  <c r="I135" i="52"/>
  <c r="J135" i="52"/>
  <c r="K135" i="52"/>
  <c r="L135" i="52"/>
  <c r="D136" i="52"/>
  <c r="E136" i="52"/>
  <c r="F136" i="52"/>
  <c r="G136" i="52"/>
  <c r="H136" i="52"/>
  <c r="I136" i="52"/>
  <c r="J136" i="52"/>
  <c r="K136" i="52"/>
  <c r="L136" i="52"/>
  <c r="D137" i="52"/>
  <c r="E137" i="52"/>
  <c r="F137" i="52"/>
  <c r="G137" i="52"/>
  <c r="H137" i="52"/>
  <c r="I137" i="52"/>
  <c r="J137" i="52"/>
  <c r="K137" i="52"/>
  <c r="L137" i="52"/>
  <c r="D138" i="52"/>
  <c r="E138" i="52"/>
  <c r="F138" i="52"/>
  <c r="G138" i="52"/>
  <c r="H138" i="52"/>
  <c r="I138" i="52"/>
  <c r="J138" i="52"/>
  <c r="K138" i="52"/>
  <c r="L138" i="52"/>
  <c r="D139" i="52"/>
  <c r="E139" i="52"/>
  <c r="F139" i="52"/>
  <c r="G139" i="52"/>
  <c r="H139" i="52"/>
  <c r="I139" i="52"/>
  <c r="J139" i="52"/>
  <c r="K139" i="52"/>
  <c r="L139" i="52"/>
  <c r="D140" i="52"/>
  <c r="E140" i="52"/>
  <c r="F140" i="52"/>
  <c r="G140" i="52"/>
  <c r="H140" i="52"/>
  <c r="I140" i="52"/>
  <c r="J140" i="52"/>
  <c r="K140" i="52"/>
  <c r="L140" i="52"/>
  <c r="D141" i="52"/>
  <c r="E141" i="52"/>
  <c r="F141" i="52"/>
  <c r="G141" i="52"/>
  <c r="H141" i="52"/>
  <c r="I141" i="52"/>
  <c r="J141" i="52"/>
  <c r="K141" i="52"/>
  <c r="L141" i="52"/>
  <c r="D142" i="52"/>
  <c r="E142" i="52"/>
  <c r="F142" i="52"/>
  <c r="G142" i="52"/>
  <c r="H142" i="52"/>
  <c r="I142" i="52"/>
  <c r="J142" i="52"/>
  <c r="K142" i="52"/>
  <c r="L142" i="52"/>
  <c r="D143" i="52"/>
  <c r="E143" i="52"/>
  <c r="F143" i="52"/>
  <c r="G143" i="52"/>
  <c r="H143" i="52"/>
  <c r="I143" i="52"/>
  <c r="J143" i="52"/>
  <c r="K143" i="52"/>
  <c r="L143" i="52"/>
  <c r="D144" i="52"/>
  <c r="E144" i="52"/>
  <c r="F144" i="52"/>
  <c r="G144" i="52"/>
  <c r="H144" i="52"/>
  <c r="I144" i="52"/>
  <c r="J144" i="52"/>
  <c r="K144" i="52"/>
  <c r="L144" i="52"/>
  <c r="D145" i="52"/>
  <c r="E145" i="52"/>
  <c r="F145" i="52"/>
  <c r="G145" i="52"/>
  <c r="H145" i="52"/>
  <c r="I145" i="52"/>
  <c r="J145" i="52"/>
  <c r="K145" i="52"/>
  <c r="L145" i="52"/>
  <c r="D146" i="52"/>
  <c r="E146" i="52"/>
  <c r="F146" i="52"/>
  <c r="G146" i="52"/>
  <c r="H146" i="52"/>
  <c r="I146" i="52"/>
  <c r="J146" i="52"/>
  <c r="K146" i="52"/>
  <c r="L146" i="52"/>
  <c r="D147" i="52"/>
  <c r="E147" i="52"/>
  <c r="F147" i="52"/>
  <c r="G147" i="52"/>
  <c r="H147" i="52"/>
  <c r="I147" i="52"/>
  <c r="J147" i="52"/>
  <c r="K147" i="52"/>
  <c r="L147" i="52"/>
  <c r="D148" i="52"/>
  <c r="E148" i="52"/>
  <c r="F148" i="52"/>
  <c r="G148" i="52"/>
  <c r="H148" i="52"/>
  <c r="I148" i="52"/>
  <c r="J148" i="52"/>
  <c r="K148" i="52"/>
  <c r="L148" i="52"/>
  <c r="D149" i="52"/>
  <c r="E149" i="52"/>
  <c r="F149" i="52"/>
  <c r="G149" i="52"/>
  <c r="H149" i="52"/>
  <c r="I149" i="52"/>
  <c r="J149" i="52"/>
  <c r="K149" i="52"/>
  <c r="L149" i="52"/>
  <c r="D150" i="52"/>
  <c r="E150" i="52"/>
  <c r="F150" i="52"/>
  <c r="G150" i="52"/>
  <c r="H150" i="52"/>
  <c r="I150" i="52"/>
  <c r="J150" i="52"/>
  <c r="K150" i="52"/>
  <c r="L150" i="52"/>
  <c r="D151" i="52"/>
  <c r="E151" i="52"/>
  <c r="F151" i="52"/>
  <c r="G151" i="52"/>
  <c r="H151" i="52"/>
  <c r="I151" i="52"/>
  <c r="J151" i="52"/>
  <c r="K151" i="52"/>
  <c r="L151" i="52"/>
  <c r="D152" i="52"/>
  <c r="E152" i="52"/>
  <c r="F152" i="52"/>
  <c r="G152" i="52"/>
  <c r="H152" i="52"/>
  <c r="I152" i="52"/>
  <c r="J152" i="52"/>
  <c r="K152" i="52"/>
  <c r="L152" i="52"/>
  <c r="D153" i="52"/>
  <c r="E153" i="52"/>
  <c r="F153" i="52"/>
  <c r="G153" i="52"/>
  <c r="H153" i="52"/>
  <c r="I153" i="52"/>
  <c r="J153" i="52"/>
  <c r="K153" i="52"/>
  <c r="L153" i="52"/>
  <c r="D154" i="52"/>
  <c r="E154" i="52"/>
  <c r="F154" i="52"/>
  <c r="G154" i="52"/>
  <c r="H154" i="52"/>
  <c r="I154" i="52"/>
  <c r="J154" i="52"/>
  <c r="K154" i="52"/>
  <c r="L154" i="52"/>
  <c r="D155" i="52"/>
  <c r="E155" i="52"/>
  <c r="F155" i="52"/>
  <c r="G155" i="52"/>
  <c r="H155" i="52"/>
  <c r="I155" i="52"/>
  <c r="J155" i="52"/>
  <c r="K155" i="52"/>
  <c r="L155" i="52"/>
  <c r="D156" i="52"/>
  <c r="E156" i="52"/>
  <c r="F156" i="52"/>
  <c r="G156" i="52"/>
  <c r="H156" i="52"/>
  <c r="I156" i="52"/>
  <c r="J156" i="52"/>
  <c r="K156" i="52"/>
  <c r="L156" i="52"/>
  <c r="D157" i="52"/>
  <c r="E157" i="52"/>
  <c r="F157" i="52"/>
  <c r="G157" i="52"/>
  <c r="H157" i="52"/>
  <c r="I157" i="52"/>
  <c r="J157" i="52"/>
  <c r="K157" i="52"/>
  <c r="L157" i="52"/>
  <c r="D158" i="52"/>
  <c r="E158" i="52"/>
  <c r="F158" i="52"/>
  <c r="G158" i="52"/>
  <c r="H158" i="52"/>
  <c r="I158" i="52"/>
  <c r="J158" i="52"/>
  <c r="K158" i="52"/>
  <c r="L158" i="52"/>
  <c r="D159" i="52"/>
  <c r="E159" i="52"/>
  <c r="F159" i="52"/>
  <c r="G159" i="52"/>
  <c r="H159" i="52"/>
  <c r="I159" i="52"/>
  <c r="J159" i="52"/>
  <c r="K159" i="52"/>
  <c r="L159" i="52"/>
  <c r="D160" i="52"/>
  <c r="E160" i="52"/>
  <c r="F160" i="52"/>
  <c r="G160" i="52"/>
  <c r="H160" i="52"/>
  <c r="I160" i="52"/>
  <c r="J160" i="52"/>
  <c r="K160" i="52"/>
  <c r="L160" i="52"/>
  <c r="D161" i="52"/>
  <c r="E161" i="52"/>
  <c r="F161" i="52"/>
  <c r="G161" i="52"/>
  <c r="H161" i="52"/>
  <c r="I161" i="52"/>
  <c r="J161" i="52"/>
  <c r="K161" i="52"/>
  <c r="L161" i="52"/>
  <c r="D162" i="52"/>
  <c r="E162" i="52"/>
  <c r="F162" i="52"/>
  <c r="G162" i="52"/>
  <c r="H162" i="52"/>
  <c r="I162" i="52"/>
  <c r="J162" i="52"/>
  <c r="K162" i="52"/>
  <c r="L162" i="52"/>
  <c r="D163" i="52"/>
  <c r="E163" i="52"/>
  <c r="F163" i="52"/>
  <c r="G163" i="52"/>
  <c r="H163" i="52"/>
  <c r="I163" i="52"/>
  <c r="J163" i="52"/>
  <c r="K163" i="52"/>
  <c r="L163" i="52"/>
  <c r="D164" i="52"/>
  <c r="E164" i="52"/>
  <c r="F164" i="52"/>
  <c r="G164" i="52"/>
  <c r="H164" i="52"/>
  <c r="I164" i="52"/>
  <c r="J164" i="52"/>
  <c r="K164" i="52"/>
  <c r="L164" i="52"/>
  <c r="D165" i="52"/>
  <c r="E165" i="52"/>
  <c r="F165" i="52"/>
  <c r="G165" i="52"/>
  <c r="H165" i="52"/>
  <c r="I165" i="52"/>
  <c r="J165" i="52"/>
  <c r="K165" i="52"/>
  <c r="L165" i="52"/>
  <c r="D166" i="52"/>
  <c r="E166" i="52"/>
  <c r="F166" i="52"/>
  <c r="G166" i="52"/>
  <c r="H166" i="52"/>
  <c r="I166" i="52"/>
  <c r="J166" i="52"/>
  <c r="K166" i="52"/>
  <c r="L166" i="52"/>
  <c r="D167" i="52"/>
  <c r="E167" i="52"/>
  <c r="F167" i="52"/>
  <c r="G167" i="52"/>
  <c r="H167" i="52"/>
  <c r="I167" i="52"/>
  <c r="J167" i="52"/>
  <c r="K167" i="52"/>
  <c r="L167" i="52"/>
  <c r="D168" i="52"/>
  <c r="E168" i="52"/>
  <c r="F168" i="52"/>
  <c r="G168" i="52"/>
  <c r="H168" i="52"/>
  <c r="I168" i="52"/>
  <c r="J168" i="52"/>
  <c r="K168" i="52"/>
  <c r="L168" i="52"/>
  <c r="D169" i="52"/>
  <c r="E169" i="52"/>
  <c r="F169" i="52"/>
  <c r="G169" i="52"/>
  <c r="H169" i="52"/>
  <c r="I169" i="52"/>
  <c r="J169" i="52"/>
  <c r="K169" i="52"/>
  <c r="L169" i="52"/>
  <c r="D170" i="52"/>
  <c r="E170" i="52"/>
  <c r="F170" i="52"/>
  <c r="G170" i="52"/>
  <c r="H170" i="52"/>
  <c r="I170" i="52"/>
  <c r="J170" i="52"/>
  <c r="K170" i="52"/>
  <c r="L170" i="52"/>
  <c r="D171" i="52"/>
  <c r="E171" i="52"/>
  <c r="F171" i="52"/>
  <c r="G171" i="52"/>
  <c r="H171" i="52"/>
  <c r="I171" i="52"/>
  <c r="J171" i="52"/>
  <c r="K171" i="52"/>
  <c r="L171" i="52"/>
  <c r="D172" i="52"/>
  <c r="E172" i="52"/>
  <c r="F172" i="52"/>
  <c r="G172" i="52"/>
  <c r="H172" i="52"/>
  <c r="I172" i="52"/>
  <c r="J172" i="52"/>
  <c r="K172" i="52"/>
  <c r="L172" i="52"/>
  <c r="D173" i="52"/>
  <c r="E173" i="52"/>
  <c r="F173" i="52"/>
  <c r="G173" i="52"/>
  <c r="H173" i="52"/>
  <c r="I173" i="52"/>
  <c r="J173" i="52"/>
  <c r="K173" i="52"/>
  <c r="L173" i="52"/>
  <c r="D174" i="52"/>
  <c r="E174" i="52"/>
  <c r="F174" i="52"/>
  <c r="G174" i="52"/>
  <c r="H174" i="52"/>
  <c r="I174" i="52"/>
  <c r="J174" i="52"/>
  <c r="K174" i="52"/>
  <c r="L174" i="52"/>
  <c r="D175" i="52"/>
  <c r="E175" i="52"/>
  <c r="F175" i="52"/>
  <c r="G175" i="52"/>
  <c r="H175" i="52"/>
  <c r="I175" i="52"/>
  <c r="J175" i="52"/>
  <c r="K175" i="52"/>
  <c r="L175" i="52"/>
  <c r="D176" i="52"/>
  <c r="E176" i="52"/>
  <c r="F176" i="52"/>
  <c r="G176" i="52"/>
  <c r="H176" i="52"/>
  <c r="I176" i="52"/>
  <c r="J176" i="52"/>
  <c r="K176" i="52"/>
  <c r="L176" i="52"/>
  <c r="D177" i="52"/>
  <c r="E177" i="52"/>
  <c r="F177" i="52"/>
  <c r="G177" i="52"/>
  <c r="H177" i="52"/>
  <c r="I177" i="52"/>
  <c r="J177" i="52"/>
  <c r="K177" i="52"/>
  <c r="L177" i="52"/>
  <c r="D178" i="52"/>
  <c r="E178" i="52"/>
  <c r="F178" i="52"/>
  <c r="G178" i="52"/>
  <c r="H178" i="52"/>
  <c r="I178" i="52"/>
  <c r="J178" i="52"/>
  <c r="K178" i="52"/>
  <c r="L178" i="52"/>
  <c r="D179" i="52"/>
  <c r="E179" i="52"/>
  <c r="F179" i="52"/>
  <c r="G179" i="52"/>
  <c r="H179" i="52"/>
  <c r="I179" i="52"/>
  <c r="J179" i="52"/>
  <c r="K179" i="52"/>
  <c r="L179" i="52"/>
  <c r="D180" i="52"/>
  <c r="E180" i="52"/>
  <c r="F180" i="52"/>
  <c r="G180" i="52"/>
  <c r="H180" i="52"/>
  <c r="I180" i="52"/>
  <c r="J180" i="52"/>
  <c r="K180" i="52"/>
  <c r="L180" i="52"/>
  <c r="D181" i="52"/>
  <c r="E181" i="52"/>
  <c r="F181" i="52"/>
  <c r="G181" i="52"/>
  <c r="H181" i="52"/>
  <c r="I181" i="52"/>
  <c r="J181" i="52"/>
  <c r="K181" i="52"/>
  <c r="L181" i="52"/>
  <c r="D182" i="52"/>
  <c r="E182" i="52"/>
  <c r="F182" i="52"/>
  <c r="G182" i="52"/>
  <c r="H182" i="52"/>
  <c r="I182" i="52"/>
  <c r="J182" i="52"/>
  <c r="K182" i="52"/>
  <c r="L182" i="52"/>
  <c r="D183" i="52"/>
  <c r="E183" i="52"/>
  <c r="F183" i="52"/>
  <c r="G183" i="52"/>
  <c r="H183" i="52"/>
  <c r="I183" i="52"/>
  <c r="J183" i="52"/>
  <c r="K183" i="52"/>
  <c r="L183" i="52"/>
  <c r="D184" i="52"/>
  <c r="E184" i="52"/>
  <c r="F184" i="52"/>
  <c r="G184" i="52"/>
  <c r="H184" i="52"/>
  <c r="I184" i="52"/>
  <c r="J184" i="52"/>
  <c r="K184" i="52"/>
  <c r="L184" i="52"/>
  <c r="D185" i="52"/>
  <c r="E185" i="52"/>
  <c r="F185" i="52"/>
  <c r="G185" i="52"/>
  <c r="H185" i="52"/>
  <c r="I185" i="52"/>
  <c r="J185" i="52"/>
  <c r="K185" i="52"/>
  <c r="L185" i="52"/>
  <c r="D186" i="52"/>
  <c r="E186" i="52"/>
  <c r="F186" i="52"/>
  <c r="G186" i="52"/>
  <c r="H186" i="52"/>
  <c r="I186" i="52"/>
  <c r="J186" i="52"/>
  <c r="K186" i="52"/>
  <c r="L186" i="52"/>
  <c r="D187" i="52"/>
  <c r="E187" i="52"/>
  <c r="F187" i="52"/>
  <c r="G187" i="52"/>
  <c r="H187" i="52"/>
  <c r="I187" i="52"/>
  <c r="J187" i="52"/>
  <c r="K187" i="52"/>
  <c r="L187" i="52"/>
  <c r="D188" i="52"/>
  <c r="E188" i="52"/>
  <c r="F188" i="52"/>
  <c r="G188" i="52"/>
  <c r="H188" i="52"/>
  <c r="I188" i="52"/>
  <c r="J188" i="52"/>
  <c r="K188" i="52"/>
  <c r="L188" i="52"/>
  <c r="D189" i="52"/>
  <c r="E189" i="52"/>
  <c r="F189" i="52"/>
  <c r="G189" i="52"/>
  <c r="H189" i="52"/>
  <c r="I189" i="52"/>
  <c r="J189" i="52"/>
  <c r="K189" i="52"/>
  <c r="L189" i="52"/>
  <c r="D190" i="52"/>
  <c r="E190" i="52"/>
  <c r="F190" i="52"/>
  <c r="G190" i="52"/>
  <c r="H190" i="52"/>
  <c r="I190" i="52"/>
  <c r="J190" i="52"/>
  <c r="K190" i="52"/>
  <c r="L190" i="52"/>
  <c r="D191" i="52"/>
  <c r="E191" i="52"/>
  <c r="F191" i="52"/>
  <c r="G191" i="52"/>
  <c r="H191" i="52"/>
  <c r="I191" i="52"/>
  <c r="J191" i="52"/>
  <c r="K191" i="52"/>
  <c r="L191" i="52"/>
  <c r="D192" i="52"/>
  <c r="E192" i="52"/>
  <c r="F192" i="52"/>
  <c r="G192" i="52"/>
  <c r="H192" i="52"/>
  <c r="I192" i="52"/>
  <c r="J192" i="52"/>
  <c r="K192" i="52"/>
  <c r="L192" i="52"/>
  <c r="D193" i="52"/>
  <c r="E193" i="52"/>
  <c r="F193" i="52"/>
  <c r="G193" i="52"/>
  <c r="H193" i="52"/>
  <c r="I193" i="52"/>
  <c r="J193" i="52"/>
  <c r="K193" i="52"/>
  <c r="L193" i="52"/>
  <c r="D194" i="52"/>
  <c r="E194" i="52"/>
  <c r="F194" i="52"/>
  <c r="G194" i="52"/>
  <c r="H194" i="52"/>
  <c r="I194" i="52"/>
  <c r="J194" i="52"/>
  <c r="K194" i="52"/>
  <c r="L194" i="52"/>
  <c r="D195" i="52"/>
  <c r="E195" i="52"/>
  <c r="F195" i="52"/>
  <c r="G195" i="52"/>
  <c r="H195" i="52"/>
  <c r="I195" i="52"/>
  <c r="J195" i="52"/>
  <c r="K195" i="52"/>
  <c r="L195" i="52"/>
  <c r="D196" i="52"/>
  <c r="E196" i="52"/>
  <c r="F196" i="52"/>
  <c r="G196" i="52"/>
  <c r="H196" i="52"/>
  <c r="I196" i="52"/>
  <c r="J196" i="52"/>
  <c r="K196" i="52"/>
  <c r="L196" i="52"/>
  <c r="D197" i="52"/>
  <c r="E197" i="52"/>
  <c r="F197" i="52"/>
  <c r="G197" i="52"/>
  <c r="H197" i="52"/>
  <c r="I197" i="52"/>
  <c r="J197" i="52"/>
  <c r="K197" i="52"/>
  <c r="L197" i="52"/>
  <c r="D198" i="52"/>
  <c r="E198" i="52"/>
  <c r="F198" i="52"/>
  <c r="G198" i="52"/>
  <c r="H198" i="52"/>
  <c r="I198" i="52"/>
  <c r="J198" i="52"/>
  <c r="K198" i="52"/>
  <c r="L198" i="52"/>
  <c r="D199" i="52"/>
  <c r="E199" i="52"/>
  <c r="F199" i="52"/>
  <c r="G199" i="52"/>
  <c r="H199" i="52"/>
  <c r="I199" i="52"/>
  <c r="J199" i="52"/>
  <c r="K199" i="52"/>
  <c r="L199" i="52"/>
  <c r="D200" i="52"/>
  <c r="E200" i="52"/>
  <c r="F200" i="52"/>
  <c r="G200" i="52"/>
  <c r="H200" i="52"/>
  <c r="I200" i="52"/>
  <c r="J200" i="52"/>
  <c r="K200" i="52"/>
  <c r="L200" i="52"/>
  <c r="D201" i="52"/>
  <c r="E201" i="52"/>
  <c r="F201" i="52"/>
  <c r="G201" i="52"/>
  <c r="H201" i="52"/>
  <c r="I201" i="52"/>
  <c r="J201" i="52"/>
  <c r="K201" i="52"/>
  <c r="L201" i="52"/>
  <c r="D202" i="52"/>
  <c r="E202" i="52"/>
  <c r="F202" i="52"/>
  <c r="G202" i="52"/>
  <c r="H202" i="52"/>
  <c r="I202" i="52"/>
  <c r="J202" i="52"/>
  <c r="K202" i="52"/>
  <c r="L202" i="52"/>
  <c r="D203" i="52"/>
  <c r="E203" i="52"/>
  <c r="F203" i="52"/>
  <c r="G203" i="52"/>
  <c r="H203" i="52"/>
  <c r="I203" i="52"/>
  <c r="J203" i="52"/>
  <c r="K203" i="52"/>
  <c r="L203" i="52"/>
  <c r="D204" i="52"/>
  <c r="E204" i="52"/>
  <c r="F204" i="52"/>
  <c r="G204" i="52"/>
  <c r="H204" i="52"/>
  <c r="I204" i="52"/>
  <c r="J204" i="52"/>
  <c r="K204" i="52"/>
  <c r="L204" i="52"/>
  <c r="D205" i="52"/>
  <c r="E205" i="52"/>
  <c r="F205" i="52"/>
  <c r="G205" i="52"/>
  <c r="H205" i="52"/>
  <c r="I205" i="52"/>
  <c r="J205" i="52"/>
  <c r="K205" i="52"/>
  <c r="L205" i="52"/>
  <c r="D206" i="52"/>
  <c r="E206" i="52"/>
  <c r="F206" i="52"/>
  <c r="G206" i="52"/>
  <c r="H206" i="52"/>
  <c r="I206" i="52"/>
  <c r="J206" i="52"/>
  <c r="K206" i="52"/>
  <c r="L206" i="52"/>
  <c r="D207" i="52"/>
  <c r="E207" i="52"/>
  <c r="F207" i="52"/>
  <c r="G207" i="52"/>
  <c r="H207" i="52"/>
  <c r="I207" i="52"/>
  <c r="J207" i="52"/>
  <c r="K207" i="52"/>
  <c r="L207" i="52"/>
  <c r="D208" i="52"/>
  <c r="E208" i="52"/>
  <c r="F208" i="52"/>
  <c r="G208" i="52"/>
  <c r="H208" i="52"/>
  <c r="I208" i="52"/>
  <c r="J208" i="52"/>
  <c r="K208" i="52"/>
  <c r="L208" i="52"/>
  <c r="D209" i="52"/>
  <c r="E209" i="52"/>
  <c r="F209" i="52"/>
  <c r="G209" i="52"/>
  <c r="H209" i="52"/>
  <c r="I209" i="52"/>
  <c r="J209" i="52"/>
  <c r="K209" i="52"/>
  <c r="L209" i="52"/>
  <c r="D210" i="52"/>
  <c r="E210" i="52"/>
  <c r="F210" i="52"/>
  <c r="G210" i="52"/>
  <c r="H210" i="52"/>
  <c r="I210" i="52"/>
  <c r="J210" i="52"/>
  <c r="K210" i="52"/>
  <c r="L210" i="52"/>
  <c r="D211" i="52"/>
  <c r="E211" i="52"/>
  <c r="F211" i="52"/>
  <c r="G211" i="52"/>
  <c r="H211" i="52"/>
  <c r="I211" i="52"/>
  <c r="J211" i="52"/>
  <c r="K211" i="52"/>
  <c r="L211" i="52"/>
  <c r="D212" i="52"/>
  <c r="E212" i="52"/>
  <c r="F212" i="52"/>
  <c r="G212" i="52"/>
  <c r="H212" i="52"/>
  <c r="I212" i="52"/>
  <c r="J212" i="52"/>
  <c r="K212" i="52"/>
  <c r="L212" i="52"/>
  <c r="D213" i="52"/>
  <c r="E213" i="52"/>
  <c r="F213" i="52"/>
  <c r="G213" i="52"/>
  <c r="H213" i="52"/>
  <c r="I213" i="52"/>
  <c r="J213" i="52"/>
  <c r="K213" i="52"/>
  <c r="L213" i="52"/>
  <c r="D214" i="52"/>
  <c r="E214" i="52"/>
  <c r="F214" i="52"/>
  <c r="G214" i="52"/>
  <c r="H214" i="52"/>
  <c r="I214" i="52"/>
  <c r="J214" i="52"/>
  <c r="K214" i="52"/>
  <c r="L214" i="52"/>
  <c r="D215" i="52"/>
  <c r="E215" i="52"/>
  <c r="F215" i="52"/>
  <c r="G215" i="52"/>
  <c r="H215" i="52"/>
  <c r="I215" i="52"/>
  <c r="J215" i="52"/>
  <c r="K215" i="52"/>
  <c r="L215" i="52"/>
  <c r="D216" i="52"/>
  <c r="E216" i="52"/>
  <c r="F216" i="52"/>
  <c r="G216" i="52"/>
  <c r="H216" i="52"/>
  <c r="I216" i="52"/>
  <c r="J216" i="52"/>
  <c r="K216" i="52"/>
  <c r="L216" i="52"/>
  <c r="D217" i="52"/>
  <c r="E217" i="52"/>
  <c r="F217" i="52"/>
  <c r="G217" i="52"/>
  <c r="H217" i="52"/>
  <c r="I217" i="52"/>
  <c r="J217" i="52"/>
  <c r="K217" i="52"/>
  <c r="L217" i="52"/>
  <c r="D218" i="52"/>
  <c r="E218" i="52"/>
  <c r="F218" i="52"/>
  <c r="G218" i="52"/>
  <c r="H218" i="52"/>
  <c r="I218" i="52"/>
  <c r="J218" i="52"/>
  <c r="K218" i="52"/>
  <c r="L218" i="52"/>
  <c r="D219" i="52"/>
  <c r="E219" i="52"/>
  <c r="F219" i="52"/>
  <c r="G219" i="52"/>
  <c r="H219" i="52"/>
  <c r="I219" i="52"/>
  <c r="J219" i="52"/>
  <c r="K219" i="52"/>
  <c r="L219" i="52"/>
  <c r="D220" i="52"/>
  <c r="E220" i="52"/>
  <c r="F220" i="52"/>
  <c r="G220" i="52"/>
  <c r="H220" i="52"/>
  <c r="I220" i="52"/>
  <c r="J220" i="52"/>
  <c r="K220" i="52"/>
  <c r="L220" i="52"/>
  <c r="D221" i="52"/>
  <c r="E221" i="52"/>
  <c r="F221" i="52"/>
  <c r="G221" i="52"/>
  <c r="H221" i="52"/>
  <c r="I221" i="52"/>
  <c r="J221" i="52"/>
  <c r="K221" i="52"/>
  <c r="L221" i="52"/>
  <c r="D222" i="52"/>
  <c r="E222" i="52"/>
  <c r="F222" i="52"/>
  <c r="G222" i="52"/>
  <c r="H222" i="52"/>
  <c r="I222" i="52"/>
  <c r="J222" i="52"/>
  <c r="K222" i="52"/>
  <c r="L222" i="52"/>
  <c r="D223" i="52"/>
  <c r="E223" i="52"/>
  <c r="F223" i="52"/>
  <c r="G223" i="52"/>
  <c r="H223" i="52"/>
  <c r="I223" i="52"/>
  <c r="J223" i="52"/>
  <c r="K223" i="52"/>
  <c r="L223" i="52"/>
  <c r="D224" i="52"/>
  <c r="E224" i="52"/>
  <c r="F224" i="52"/>
  <c r="G224" i="52"/>
  <c r="H224" i="52"/>
  <c r="I224" i="52"/>
  <c r="J224" i="52"/>
  <c r="K224" i="52"/>
  <c r="L224" i="52"/>
  <c r="D225" i="52"/>
  <c r="E225" i="52"/>
  <c r="F225" i="52"/>
  <c r="G225" i="52"/>
  <c r="H225" i="52"/>
  <c r="I225" i="52"/>
  <c r="J225" i="52"/>
  <c r="K225" i="52"/>
  <c r="L225" i="52"/>
  <c r="D226" i="52"/>
  <c r="E226" i="52"/>
  <c r="F226" i="52"/>
  <c r="G226" i="52"/>
  <c r="H226" i="52"/>
  <c r="I226" i="52"/>
  <c r="J226" i="52"/>
  <c r="K226" i="52"/>
  <c r="L226" i="52"/>
  <c r="D227" i="52"/>
  <c r="E227" i="52"/>
  <c r="F227" i="52"/>
  <c r="G227" i="52"/>
  <c r="H227" i="52"/>
  <c r="I227" i="52"/>
  <c r="J227" i="52"/>
  <c r="K227" i="52"/>
  <c r="L227" i="52"/>
  <c r="D228" i="52"/>
  <c r="E228" i="52"/>
  <c r="F228" i="52"/>
  <c r="G228" i="52"/>
  <c r="H228" i="52"/>
  <c r="I228" i="52"/>
  <c r="J228" i="52"/>
  <c r="K228" i="52"/>
  <c r="L228" i="52"/>
  <c r="D229" i="52"/>
  <c r="E229" i="52"/>
  <c r="F229" i="52"/>
  <c r="G229" i="52"/>
  <c r="H229" i="52"/>
  <c r="I229" i="52"/>
  <c r="J229" i="52"/>
  <c r="K229" i="52"/>
  <c r="L229" i="52"/>
  <c r="D230" i="52"/>
  <c r="E230" i="52"/>
  <c r="F230" i="52"/>
  <c r="G230" i="52"/>
  <c r="H230" i="52"/>
  <c r="I230" i="52"/>
  <c r="J230" i="52"/>
  <c r="K230" i="52"/>
  <c r="L230" i="52"/>
  <c r="D231" i="52"/>
  <c r="E231" i="52"/>
  <c r="F231" i="52"/>
  <c r="G231" i="52"/>
  <c r="H231" i="52"/>
  <c r="I231" i="52"/>
  <c r="J231" i="52"/>
  <c r="K231" i="52"/>
  <c r="L231" i="52"/>
  <c r="D232" i="52"/>
  <c r="E232" i="52"/>
  <c r="F232" i="52"/>
  <c r="G232" i="52"/>
  <c r="H232" i="52"/>
  <c r="I232" i="52"/>
  <c r="J232" i="52"/>
  <c r="K232" i="52"/>
  <c r="L232" i="52"/>
  <c r="D233" i="52"/>
  <c r="E233" i="52"/>
  <c r="F233" i="52"/>
  <c r="G233" i="52"/>
  <c r="H233" i="52"/>
  <c r="I233" i="52"/>
  <c r="J233" i="52"/>
  <c r="K233" i="52"/>
  <c r="L233" i="52"/>
  <c r="D234" i="52"/>
  <c r="E234" i="52"/>
  <c r="F234" i="52"/>
  <c r="G234" i="52"/>
  <c r="H234" i="52"/>
  <c r="I234" i="52"/>
  <c r="J234" i="52"/>
  <c r="K234" i="52"/>
  <c r="L234" i="52"/>
  <c r="D235" i="52"/>
  <c r="E235" i="52"/>
  <c r="F235" i="52"/>
  <c r="G235" i="52"/>
  <c r="H235" i="52"/>
  <c r="I235" i="52"/>
  <c r="J235" i="52"/>
  <c r="K235" i="52"/>
  <c r="L235" i="52"/>
  <c r="D236" i="52"/>
  <c r="E236" i="52"/>
  <c r="F236" i="52"/>
  <c r="G236" i="52"/>
  <c r="H236" i="52"/>
  <c r="I236" i="52"/>
  <c r="J236" i="52"/>
  <c r="K236" i="52"/>
  <c r="L236" i="52"/>
  <c r="D237" i="52"/>
  <c r="E237" i="52"/>
  <c r="F237" i="52"/>
  <c r="G237" i="52"/>
  <c r="H237" i="52"/>
  <c r="I237" i="52"/>
  <c r="J237" i="52"/>
  <c r="K237" i="52"/>
  <c r="L237" i="52"/>
  <c r="D238" i="52"/>
  <c r="E238" i="52"/>
  <c r="F238" i="52"/>
  <c r="G238" i="52"/>
  <c r="H238" i="52"/>
  <c r="I238" i="52"/>
  <c r="J238" i="52"/>
  <c r="K238" i="52"/>
  <c r="L238" i="52"/>
  <c r="D239" i="52"/>
  <c r="E239" i="52"/>
  <c r="F239" i="52"/>
  <c r="G239" i="52"/>
  <c r="H239" i="52"/>
  <c r="I239" i="52"/>
  <c r="J239" i="52"/>
  <c r="K239" i="52"/>
  <c r="L239" i="52"/>
  <c r="D240" i="52"/>
  <c r="E240" i="52"/>
  <c r="F240" i="52"/>
  <c r="G240" i="52"/>
  <c r="H240" i="52"/>
  <c r="I240" i="52"/>
  <c r="J240" i="52"/>
  <c r="K240" i="52"/>
  <c r="L240" i="52"/>
  <c r="D241" i="52"/>
  <c r="E241" i="52"/>
  <c r="F241" i="52"/>
  <c r="G241" i="52"/>
  <c r="H241" i="52"/>
  <c r="I241" i="52"/>
  <c r="J241" i="52"/>
  <c r="K241" i="52"/>
  <c r="L241" i="52"/>
  <c r="D242" i="52"/>
  <c r="E242" i="52"/>
  <c r="F242" i="52"/>
  <c r="G242" i="52"/>
  <c r="H242" i="52"/>
  <c r="I242" i="52"/>
  <c r="J242" i="52"/>
  <c r="K242" i="52"/>
  <c r="L242" i="52"/>
  <c r="D243" i="52"/>
  <c r="E243" i="52"/>
  <c r="F243" i="52"/>
  <c r="G243" i="52"/>
  <c r="H243" i="52"/>
  <c r="I243" i="52"/>
  <c r="J243" i="52"/>
  <c r="K243" i="52"/>
  <c r="L243" i="52"/>
  <c r="D244" i="52"/>
  <c r="E244" i="52"/>
  <c r="F244" i="52"/>
  <c r="G244" i="52"/>
  <c r="H244" i="52"/>
  <c r="I244" i="52"/>
  <c r="J244" i="52"/>
  <c r="K244" i="52"/>
  <c r="L244" i="52"/>
  <c r="D245" i="52"/>
  <c r="E245" i="52"/>
  <c r="F245" i="52"/>
  <c r="G245" i="52"/>
  <c r="H245" i="52"/>
  <c r="I245" i="52"/>
  <c r="J245" i="52"/>
  <c r="K245" i="52"/>
  <c r="L245" i="52"/>
  <c r="D246" i="52"/>
  <c r="E246" i="52"/>
  <c r="F246" i="52"/>
  <c r="G246" i="52"/>
  <c r="H246" i="52"/>
  <c r="I246" i="52"/>
  <c r="J246" i="52"/>
  <c r="K246" i="52"/>
  <c r="L246" i="52"/>
  <c r="D247" i="52"/>
  <c r="E247" i="52"/>
  <c r="F247" i="52"/>
  <c r="G247" i="52"/>
  <c r="H247" i="52"/>
  <c r="I247" i="52"/>
  <c r="J247" i="52"/>
  <c r="K247" i="52"/>
  <c r="L247" i="52"/>
  <c r="D248" i="52"/>
  <c r="E248" i="52"/>
  <c r="F248" i="52"/>
  <c r="G248" i="52"/>
  <c r="H248" i="52"/>
  <c r="I248" i="52"/>
  <c r="J248" i="52"/>
  <c r="K248" i="52"/>
  <c r="L248" i="52"/>
  <c r="D249" i="52"/>
  <c r="E249" i="52"/>
  <c r="F249" i="52"/>
  <c r="G249" i="52"/>
  <c r="H249" i="52"/>
  <c r="I249" i="52"/>
  <c r="J249" i="52"/>
  <c r="K249" i="52"/>
  <c r="L249" i="52"/>
  <c r="D250" i="52"/>
  <c r="E250" i="52"/>
  <c r="F250" i="52"/>
  <c r="G250" i="52"/>
  <c r="H250" i="52"/>
  <c r="I250" i="52"/>
  <c r="J250" i="52"/>
  <c r="K250" i="52"/>
  <c r="L250" i="52"/>
  <c r="D251" i="52"/>
  <c r="E251" i="52"/>
  <c r="F251" i="52"/>
  <c r="G251" i="52"/>
  <c r="H251" i="52"/>
  <c r="I251" i="52"/>
  <c r="J251" i="52"/>
  <c r="K251" i="52"/>
  <c r="L251" i="52"/>
  <c r="D252" i="52"/>
  <c r="E252" i="52"/>
  <c r="F252" i="52"/>
  <c r="G252" i="52"/>
  <c r="H252" i="52"/>
  <c r="I252" i="52"/>
  <c r="J252" i="52"/>
  <c r="K252" i="52"/>
  <c r="L252" i="52"/>
  <c r="D253" i="52"/>
  <c r="E253" i="52"/>
  <c r="F253" i="52"/>
  <c r="G253" i="52"/>
  <c r="H253" i="52"/>
  <c r="I253" i="52"/>
  <c r="J253" i="52"/>
  <c r="K253" i="52"/>
  <c r="L253" i="52"/>
  <c r="L31" i="52"/>
  <c r="H31" i="52"/>
  <c r="G31" i="52"/>
  <c r="F31" i="52"/>
  <c r="E31" i="52"/>
  <c r="D31" i="52"/>
  <c r="I213" i="1"/>
  <c r="I70" i="52" s="1"/>
  <c r="I238" i="1"/>
  <c r="I81" i="52" s="1"/>
  <c r="I211" i="1"/>
  <c r="I61" i="1"/>
  <c r="I124" i="1"/>
  <c r="I144" i="1"/>
  <c r="I41" i="52" s="1"/>
  <c r="I177" i="1"/>
  <c r="I27" i="1"/>
  <c r="I235" i="1"/>
  <c r="I80" i="52" s="1"/>
  <c r="I206" i="1"/>
  <c r="I67" i="52" s="1"/>
  <c r="I37" i="1"/>
  <c r="I252" i="1"/>
  <c r="I88" i="52" s="1"/>
  <c r="I218" i="1"/>
  <c r="I73" i="52" s="1"/>
  <c r="I249" i="1"/>
  <c r="I86" i="52" s="1"/>
  <c r="I251" i="1"/>
  <c r="I87" i="52" s="1"/>
  <c r="I255" i="1"/>
  <c r="I91" i="52" s="1"/>
  <c r="I243" i="1"/>
  <c r="C18" i="52"/>
  <c r="I34" i="1"/>
  <c r="K18" i="52"/>
  <c r="I18" i="52"/>
  <c r="I75" i="1"/>
  <c r="I133" i="1"/>
  <c r="I39" i="52" s="1"/>
  <c r="I41" i="1"/>
  <c r="I188" i="1"/>
  <c r="I58" i="52" s="1"/>
  <c r="I24" i="1"/>
  <c r="I33" i="1"/>
  <c r="I30" i="1"/>
  <c r="I12" i="1"/>
  <c r="I10" i="1"/>
  <c r="I100" i="1"/>
  <c r="I39" i="1"/>
  <c r="I90" i="1"/>
  <c r="I38" i="1"/>
  <c r="L22" i="52"/>
  <c r="H22" i="52"/>
  <c r="G22" i="52"/>
  <c r="F22" i="52"/>
  <c r="E22" i="52"/>
  <c r="D22" i="52"/>
  <c r="C22" i="52"/>
  <c r="C264" i="1"/>
  <c r="I146" i="1"/>
  <c r="I23" i="1"/>
  <c r="I35" i="1"/>
  <c r="I45" i="1"/>
  <c r="K45" i="1"/>
  <c r="K35" i="1"/>
  <c r="I227" i="1"/>
  <c r="I212" i="1"/>
  <c r="I258" i="1"/>
  <c r="I129" i="1"/>
  <c r="I36" i="52" s="1"/>
  <c r="I56" i="1"/>
  <c r="I113" i="1"/>
  <c r="I105" i="1"/>
  <c r="I122" i="1"/>
  <c r="I59" i="1"/>
  <c r="I54" i="1"/>
  <c r="I28" i="1"/>
  <c r="I36" i="1"/>
  <c r="I8" i="52" s="1"/>
  <c r="I166" i="1"/>
  <c r="I51" i="52" s="1"/>
  <c r="I240" i="1"/>
  <c r="I207" i="1"/>
  <c r="I68" i="52" s="1"/>
  <c r="I158" i="1"/>
  <c r="I214" i="1"/>
  <c r="I199" i="1"/>
  <c r="I208" i="1"/>
  <c r="I89" i="1"/>
  <c r="I119" i="1"/>
  <c r="I32" i="1"/>
  <c r="I67" i="1"/>
  <c r="I88" i="1"/>
  <c r="I114" i="1"/>
  <c r="I261" i="1"/>
  <c r="I216" i="1"/>
  <c r="I71" i="52" s="1"/>
  <c r="I152" i="1"/>
  <c r="I47" i="52" s="1"/>
  <c r="I82" i="1"/>
  <c r="I79" i="1"/>
  <c r="I150" i="1"/>
  <c r="I6" i="1"/>
  <c r="I46" i="1"/>
  <c r="I29" i="1"/>
  <c r="I229" i="1"/>
  <c r="I77" i="52" s="1"/>
  <c r="I236" i="1"/>
  <c r="I79" i="52" s="1"/>
  <c r="I108" i="1"/>
  <c r="I31" i="52" s="1"/>
  <c r="C53" i="52"/>
  <c r="C54" i="52"/>
  <c r="C57" i="52"/>
  <c r="I81" i="1"/>
  <c r="I48" i="1"/>
  <c r="I180" i="1"/>
  <c r="I56" i="52" s="1"/>
  <c r="I148" i="1"/>
  <c r="I45" i="52" s="1"/>
  <c r="I52" i="1"/>
  <c r="I142" i="1"/>
  <c r="I43" i="52" s="1"/>
  <c r="I49" i="1"/>
  <c r="I71" i="1"/>
  <c r="I125" i="1"/>
  <c r="I34" i="52" s="1"/>
  <c r="I65" i="1"/>
  <c r="I140" i="1"/>
  <c r="I66" i="1"/>
  <c r="I84" i="1"/>
  <c r="I131" i="1"/>
  <c r="I37" i="52" s="1"/>
  <c r="I204" i="1"/>
  <c r="I66" i="52" s="1"/>
  <c r="I123" i="1"/>
  <c r="I26" i="1"/>
  <c r="I65" i="52" l="1"/>
  <c r="I4" i="52"/>
  <c r="I22" i="52"/>
  <c r="I23" i="49"/>
  <c r="M23" i="49"/>
  <c r="M21" i="49"/>
  <c r="M22" i="49"/>
  <c r="M20" i="49"/>
  <c r="J18" i="52"/>
  <c r="J35" i="1"/>
  <c r="J45" i="1"/>
  <c r="I193" i="1"/>
  <c r="I231" i="1"/>
  <c r="I118" i="1"/>
  <c r="I225" i="1"/>
  <c r="I70" i="1"/>
  <c r="I9" i="1"/>
  <c r="I262" i="1"/>
  <c r="I134" i="1"/>
  <c r="I176" i="1"/>
  <c r="I136" i="1"/>
  <c r="I102" i="1"/>
  <c r="I141" i="1"/>
  <c r="I161" i="1"/>
  <c r="I185" i="1"/>
  <c r="C164" i="49"/>
  <c r="D164" i="49"/>
  <c r="E164" i="49"/>
  <c r="F164" i="49"/>
  <c r="G164" i="49"/>
  <c r="H164" i="49"/>
  <c r="I164" i="49"/>
  <c r="J164" i="49"/>
  <c r="K164" i="49"/>
  <c r="C165" i="49"/>
  <c r="D165" i="49"/>
  <c r="E165" i="49"/>
  <c r="F165" i="49"/>
  <c r="G165" i="49"/>
  <c r="H165" i="49"/>
  <c r="I165" i="49"/>
  <c r="J165" i="49"/>
  <c r="K165" i="49"/>
  <c r="C166" i="49"/>
  <c r="D166" i="49"/>
  <c r="E166" i="49"/>
  <c r="F166" i="49"/>
  <c r="G166" i="49"/>
  <c r="H166" i="49"/>
  <c r="I166" i="49"/>
  <c r="J166" i="49"/>
  <c r="K166" i="49"/>
  <c r="C167" i="49"/>
  <c r="D167" i="49"/>
  <c r="E167" i="49"/>
  <c r="F167" i="49"/>
  <c r="G167" i="49"/>
  <c r="H167" i="49"/>
  <c r="I167" i="49"/>
  <c r="J167" i="49"/>
  <c r="K167" i="49"/>
  <c r="C168" i="49"/>
  <c r="D168" i="49"/>
  <c r="E168" i="49"/>
  <c r="F168" i="49"/>
  <c r="G168" i="49"/>
  <c r="H168" i="49"/>
  <c r="I168" i="49"/>
  <c r="J168" i="49"/>
  <c r="K168" i="49"/>
  <c r="C169" i="49"/>
  <c r="D169" i="49"/>
  <c r="E169" i="49"/>
  <c r="F169" i="49"/>
  <c r="G169" i="49"/>
  <c r="H169" i="49"/>
  <c r="I169" i="49"/>
  <c r="J169" i="49"/>
  <c r="K169" i="49"/>
  <c r="C170" i="49"/>
  <c r="D170" i="49"/>
  <c r="E170" i="49"/>
  <c r="F170" i="49"/>
  <c r="G170" i="49"/>
  <c r="H170" i="49"/>
  <c r="I170" i="49"/>
  <c r="J170" i="49"/>
  <c r="K170" i="49"/>
  <c r="C171" i="49"/>
  <c r="D171" i="49"/>
  <c r="E171" i="49"/>
  <c r="F171" i="49"/>
  <c r="G171" i="49"/>
  <c r="H171" i="49"/>
  <c r="I171" i="49"/>
  <c r="J171" i="49"/>
  <c r="K171" i="49"/>
  <c r="C172" i="49"/>
  <c r="D172" i="49"/>
  <c r="E172" i="49"/>
  <c r="F172" i="49"/>
  <c r="G172" i="49"/>
  <c r="H172" i="49"/>
  <c r="I172" i="49"/>
  <c r="J172" i="49"/>
  <c r="K172" i="49"/>
  <c r="C173" i="49"/>
  <c r="D173" i="49"/>
  <c r="E173" i="49"/>
  <c r="F173" i="49"/>
  <c r="G173" i="49"/>
  <c r="H173" i="49"/>
  <c r="I173" i="49"/>
  <c r="J173" i="49"/>
  <c r="K173" i="49"/>
  <c r="C174" i="49"/>
  <c r="D174" i="49"/>
  <c r="E174" i="49"/>
  <c r="F174" i="49"/>
  <c r="G174" i="49"/>
  <c r="H174" i="49"/>
  <c r="I174" i="49"/>
  <c r="J174" i="49"/>
  <c r="K174" i="49"/>
  <c r="C175" i="49"/>
  <c r="D175" i="49"/>
  <c r="E175" i="49"/>
  <c r="F175" i="49"/>
  <c r="G175" i="49"/>
  <c r="H175" i="49"/>
  <c r="I175" i="49"/>
  <c r="J175" i="49"/>
  <c r="K175" i="49"/>
  <c r="C176" i="49"/>
  <c r="D176" i="49"/>
  <c r="E176" i="49"/>
  <c r="F176" i="49"/>
  <c r="G176" i="49"/>
  <c r="H176" i="49"/>
  <c r="I176" i="49"/>
  <c r="J176" i="49"/>
  <c r="K176" i="49"/>
  <c r="C177" i="49"/>
  <c r="D177" i="49"/>
  <c r="E177" i="49"/>
  <c r="F177" i="49"/>
  <c r="G177" i="49"/>
  <c r="H177" i="49"/>
  <c r="I177" i="49"/>
  <c r="J177" i="49"/>
  <c r="K177" i="49"/>
  <c r="C178" i="49"/>
  <c r="D178" i="49"/>
  <c r="E178" i="49"/>
  <c r="F178" i="49"/>
  <c r="G178" i="49"/>
  <c r="H178" i="49"/>
  <c r="I178" i="49"/>
  <c r="J178" i="49"/>
  <c r="K178" i="49"/>
  <c r="C179" i="49"/>
  <c r="D179" i="49"/>
  <c r="E179" i="49"/>
  <c r="F179" i="49"/>
  <c r="G179" i="49"/>
  <c r="H179" i="49"/>
  <c r="I179" i="49"/>
  <c r="J179" i="49"/>
  <c r="K179" i="49"/>
  <c r="C180" i="49"/>
  <c r="D180" i="49"/>
  <c r="E180" i="49"/>
  <c r="F180" i="49"/>
  <c r="G180" i="49"/>
  <c r="H180" i="49"/>
  <c r="I180" i="49"/>
  <c r="J180" i="49"/>
  <c r="K180" i="49"/>
  <c r="C181" i="49"/>
  <c r="D181" i="49"/>
  <c r="E181" i="49"/>
  <c r="F181" i="49"/>
  <c r="G181" i="49"/>
  <c r="H181" i="49"/>
  <c r="I181" i="49"/>
  <c r="J181" i="49"/>
  <c r="K181" i="49"/>
  <c r="C182" i="49"/>
  <c r="D182" i="49"/>
  <c r="E182" i="49"/>
  <c r="F182" i="49"/>
  <c r="G182" i="49"/>
  <c r="H182" i="49"/>
  <c r="I182" i="49"/>
  <c r="J182" i="49"/>
  <c r="K182" i="49"/>
  <c r="C183" i="49"/>
  <c r="D183" i="49"/>
  <c r="E183" i="49"/>
  <c r="F183" i="49"/>
  <c r="G183" i="49"/>
  <c r="H183" i="49"/>
  <c r="I183" i="49"/>
  <c r="J183" i="49"/>
  <c r="K183" i="49"/>
  <c r="C184" i="49"/>
  <c r="D184" i="49"/>
  <c r="E184" i="49"/>
  <c r="F184" i="49"/>
  <c r="G184" i="49"/>
  <c r="H184" i="49"/>
  <c r="I184" i="49"/>
  <c r="J184" i="49"/>
  <c r="K184" i="49"/>
  <c r="C185" i="49"/>
  <c r="D185" i="49"/>
  <c r="E185" i="49"/>
  <c r="F185" i="49"/>
  <c r="G185" i="49"/>
  <c r="H185" i="49"/>
  <c r="I185" i="49"/>
  <c r="J185" i="49"/>
  <c r="K185" i="49"/>
  <c r="C186" i="49"/>
  <c r="D186" i="49"/>
  <c r="E186" i="49"/>
  <c r="F186" i="49"/>
  <c r="G186" i="49"/>
  <c r="H186" i="49"/>
  <c r="I186" i="49"/>
  <c r="J186" i="49"/>
  <c r="K186" i="49"/>
  <c r="C187" i="49"/>
  <c r="D187" i="49"/>
  <c r="E187" i="49"/>
  <c r="F187" i="49"/>
  <c r="G187" i="49"/>
  <c r="H187" i="49"/>
  <c r="I187" i="49"/>
  <c r="J187" i="49"/>
  <c r="K187" i="49"/>
  <c r="C188" i="49"/>
  <c r="D188" i="49"/>
  <c r="E188" i="49"/>
  <c r="F188" i="49"/>
  <c r="G188" i="49"/>
  <c r="H188" i="49"/>
  <c r="I188" i="49"/>
  <c r="J188" i="49"/>
  <c r="K188" i="49"/>
  <c r="C189" i="49"/>
  <c r="D189" i="49"/>
  <c r="E189" i="49"/>
  <c r="F189" i="49"/>
  <c r="G189" i="49"/>
  <c r="H189" i="49"/>
  <c r="I189" i="49"/>
  <c r="J189" i="49"/>
  <c r="K189" i="49"/>
  <c r="C190" i="49"/>
  <c r="D190" i="49"/>
  <c r="E190" i="49"/>
  <c r="F190" i="49"/>
  <c r="G190" i="49"/>
  <c r="H190" i="49"/>
  <c r="I190" i="49"/>
  <c r="J190" i="49"/>
  <c r="K190" i="49"/>
  <c r="C191" i="49"/>
  <c r="D191" i="49"/>
  <c r="E191" i="49"/>
  <c r="F191" i="49"/>
  <c r="G191" i="49"/>
  <c r="H191" i="49"/>
  <c r="I191" i="49"/>
  <c r="J191" i="49"/>
  <c r="K191" i="49"/>
  <c r="C192" i="49"/>
  <c r="D192" i="49"/>
  <c r="E192" i="49"/>
  <c r="F192" i="49"/>
  <c r="G192" i="49"/>
  <c r="H192" i="49"/>
  <c r="I192" i="49"/>
  <c r="J192" i="49"/>
  <c r="K192" i="49"/>
  <c r="C193" i="49"/>
  <c r="D193" i="49"/>
  <c r="E193" i="49"/>
  <c r="F193" i="49"/>
  <c r="G193" i="49"/>
  <c r="H193" i="49"/>
  <c r="I193" i="49"/>
  <c r="J193" i="49"/>
  <c r="K193" i="49"/>
  <c r="C194" i="49"/>
  <c r="D194" i="49"/>
  <c r="E194" i="49"/>
  <c r="F194" i="49"/>
  <c r="G194" i="49"/>
  <c r="H194" i="49"/>
  <c r="I194" i="49"/>
  <c r="J194" i="49"/>
  <c r="K194" i="49"/>
  <c r="C195" i="49"/>
  <c r="D195" i="49"/>
  <c r="E195" i="49"/>
  <c r="F195" i="49"/>
  <c r="G195" i="49"/>
  <c r="H195" i="49"/>
  <c r="I195" i="49"/>
  <c r="J195" i="49"/>
  <c r="K195" i="49"/>
  <c r="C196" i="49"/>
  <c r="D196" i="49"/>
  <c r="E196" i="49"/>
  <c r="F196" i="49"/>
  <c r="G196" i="49"/>
  <c r="H196" i="49"/>
  <c r="I196" i="49"/>
  <c r="J196" i="49"/>
  <c r="K196" i="49"/>
  <c r="C197" i="49"/>
  <c r="D197" i="49"/>
  <c r="E197" i="49"/>
  <c r="F197" i="49"/>
  <c r="G197" i="49"/>
  <c r="H197" i="49"/>
  <c r="I197" i="49"/>
  <c r="J197" i="49"/>
  <c r="K197" i="49"/>
  <c r="C198" i="49"/>
  <c r="D198" i="49"/>
  <c r="E198" i="49"/>
  <c r="F198" i="49"/>
  <c r="G198" i="49"/>
  <c r="H198" i="49"/>
  <c r="I198" i="49"/>
  <c r="J198" i="49"/>
  <c r="K198" i="49"/>
  <c r="C199" i="49"/>
  <c r="D199" i="49"/>
  <c r="E199" i="49"/>
  <c r="F199" i="49"/>
  <c r="G199" i="49"/>
  <c r="H199" i="49"/>
  <c r="I199" i="49"/>
  <c r="J199" i="49"/>
  <c r="K199" i="49"/>
  <c r="C200" i="49"/>
  <c r="D200" i="49"/>
  <c r="E200" i="49"/>
  <c r="F200" i="49"/>
  <c r="G200" i="49"/>
  <c r="H200" i="49"/>
  <c r="I200" i="49"/>
  <c r="J200" i="49"/>
  <c r="K200" i="49"/>
  <c r="C201" i="49"/>
  <c r="D201" i="49"/>
  <c r="E201" i="49"/>
  <c r="F201" i="49"/>
  <c r="G201" i="49"/>
  <c r="H201" i="49"/>
  <c r="I201" i="49"/>
  <c r="J201" i="49"/>
  <c r="K201" i="49"/>
  <c r="C202" i="49"/>
  <c r="D202" i="49"/>
  <c r="E202" i="49"/>
  <c r="F202" i="49"/>
  <c r="G202" i="49"/>
  <c r="H202" i="49"/>
  <c r="I202" i="49"/>
  <c r="J202" i="49"/>
  <c r="K202" i="49"/>
  <c r="C203" i="49"/>
  <c r="D203" i="49"/>
  <c r="E203" i="49"/>
  <c r="F203" i="49"/>
  <c r="G203" i="49"/>
  <c r="H203" i="49"/>
  <c r="I203" i="49"/>
  <c r="J203" i="49"/>
  <c r="K203" i="49"/>
  <c r="C204" i="49"/>
  <c r="D204" i="49"/>
  <c r="E204" i="49"/>
  <c r="F204" i="49"/>
  <c r="G204" i="49"/>
  <c r="H204" i="49"/>
  <c r="I204" i="49"/>
  <c r="J204" i="49"/>
  <c r="K204" i="49"/>
  <c r="C205" i="49"/>
  <c r="D205" i="49"/>
  <c r="E205" i="49"/>
  <c r="F205" i="49"/>
  <c r="G205" i="49"/>
  <c r="H205" i="49"/>
  <c r="I205" i="49"/>
  <c r="J205" i="49"/>
  <c r="K205" i="49"/>
  <c r="C206" i="49"/>
  <c r="D206" i="49"/>
  <c r="E206" i="49"/>
  <c r="F206" i="49"/>
  <c r="G206" i="49"/>
  <c r="H206" i="49"/>
  <c r="I206" i="49"/>
  <c r="J206" i="49"/>
  <c r="K206" i="49"/>
  <c r="C207" i="49"/>
  <c r="D207" i="49"/>
  <c r="E207" i="49"/>
  <c r="F207" i="49"/>
  <c r="G207" i="49"/>
  <c r="H207" i="49"/>
  <c r="I207" i="49"/>
  <c r="J207" i="49"/>
  <c r="K207" i="49"/>
  <c r="C208" i="49"/>
  <c r="D208" i="49"/>
  <c r="E208" i="49"/>
  <c r="F208" i="49"/>
  <c r="G208" i="49"/>
  <c r="H208" i="49"/>
  <c r="I208" i="49"/>
  <c r="J208" i="49"/>
  <c r="K208" i="49"/>
  <c r="C209" i="49"/>
  <c r="D209" i="49"/>
  <c r="E209" i="49"/>
  <c r="F209" i="49"/>
  <c r="G209" i="49"/>
  <c r="H209" i="49"/>
  <c r="I209" i="49"/>
  <c r="J209" i="49"/>
  <c r="K209" i="49"/>
  <c r="C210" i="49"/>
  <c r="D210" i="49"/>
  <c r="E210" i="49"/>
  <c r="F210" i="49"/>
  <c r="G210" i="49"/>
  <c r="H210" i="49"/>
  <c r="I210" i="49"/>
  <c r="J210" i="49"/>
  <c r="K210" i="49"/>
  <c r="C211" i="49"/>
  <c r="D211" i="49"/>
  <c r="E211" i="49"/>
  <c r="F211" i="49"/>
  <c r="G211" i="49"/>
  <c r="H211" i="49"/>
  <c r="I211" i="49"/>
  <c r="J211" i="49"/>
  <c r="K211" i="49"/>
  <c r="C212" i="49"/>
  <c r="D212" i="49"/>
  <c r="E212" i="49"/>
  <c r="F212" i="49"/>
  <c r="G212" i="49"/>
  <c r="H212" i="49"/>
  <c r="I212" i="49"/>
  <c r="J212" i="49"/>
  <c r="K212" i="49"/>
  <c r="C213" i="49"/>
  <c r="D213" i="49"/>
  <c r="E213" i="49"/>
  <c r="F213" i="49"/>
  <c r="G213" i="49"/>
  <c r="H213" i="49"/>
  <c r="I213" i="49"/>
  <c r="J213" i="49"/>
  <c r="K213" i="49"/>
  <c r="C214" i="49"/>
  <c r="D214" i="49"/>
  <c r="E214" i="49"/>
  <c r="F214" i="49"/>
  <c r="G214" i="49"/>
  <c r="H214" i="49"/>
  <c r="I214" i="49"/>
  <c r="J214" i="49"/>
  <c r="K214" i="49"/>
  <c r="C215" i="49"/>
  <c r="D215" i="49"/>
  <c r="E215" i="49"/>
  <c r="F215" i="49"/>
  <c r="G215" i="49"/>
  <c r="H215" i="49"/>
  <c r="I215" i="49"/>
  <c r="J215" i="49"/>
  <c r="K215" i="49"/>
  <c r="C216" i="49"/>
  <c r="D216" i="49"/>
  <c r="E216" i="49"/>
  <c r="F216" i="49"/>
  <c r="G216" i="49"/>
  <c r="H216" i="49"/>
  <c r="I216" i="49"/>
  <c r="J216" i="49"/>
  <c r="K216" i="49"/>
  <c r="C217" i="49"/>
  <c r="D217" i="49"/>
  <c r="E217" i="49"/>
  <c r="F217" i="49"/>
  <c r="G217" i="49"/>
  <c r="H217" i="49"/>
  <c r="I217" i="49"/>
  <c r="J217" i="49"/>
  <c r="K217" i="49"/>
  <c r="C218" i="49"/>
  <c r="D218" i="49"/>
  <c r="E218" i="49"/>
  <c r="F218" i="49"/>
  <c r="G218" i="49"/>
  <c r="H218" i="49"/>
  <c r="I218" i="49"/>
  <c r="J218" i="49"/>
  <c r="K218" i="49"/>
  <c r="C219" i="49"/>
  <c r="D219" i="49"/>
  <c r="E219" i="49"/>
  <c r="F219" i="49"/>
  <c r="G219" i="49"/>
  <c r="H219" i="49"/>
  <c r="I219" i="49"/>
  <c r="J219" i="49"/>
  <c r="K219" i="49"/>
  <c r="C220" i="49"/>
  <c r="D220" i="49"/>
  <c r="E220" i="49"/>
  <c r="F220" i="49"/>
  <c r="G220" i="49"/>
  <c r="H220" i="49"/>
  <c r="I220" i="49"/>
  <c r="J220" i="49"/>
  <c r="K220" i="49"/>
  <c r="C221" i="49"/>
  <c r="D221" i="49"/>
  <c r="E221" i="49"/>
  <c r="F221" i="49"/>
  <c r="G221" i="49"/>
  <c r="H221" i="49"/>
  <c r="I221" i="49"/>
  <c r="J221" i="49"/>
  <c r="K221" i="49"/>
  <c r="C222" i="49"/>
  <c r="D222" i="49"/>
  <c r="E222" i="49"/>
  <c r="F222" i="49"/>
  <c r="G222" i="49"/>
  <c r="H222" i="49"/>
  <c r="I222" i="49"/>
  <c r="J222" i="49"/>
  <c r="K222" i="49"/>
  <c r="C223" i="49"/>
  <c r="D223" i="49"/>
  <c r="E223" i="49"/>
  <c r="F223" i="49"/>
  <c r="G223" i="49"/>
  <c r="H223" i="49"/>
  <c r="I223" i="49"/>
  <c r="J223" i="49"/>
  <c r="K223" i="49"/>
  <c r="C224" i="49"/>
  <c r="D224" i="49"/>
  <c r="E224" i="49"/>
  <c r="F224" i="49"/>
  <c r="G224" i="49"/>
  <c r="H224" i="49"/>
  <c r="I224" i="49"/>
  <c r="J224" i="49"/>
  <c r="K224" i="49"/>
  <c r="C225" i="49"/>
  <c r="D225" i="49"/>
  <c r="E225" i="49"/>
  <c r="F225" i="49"/>
  <c r="G225" i="49"/>
  <c r="H225" i="49"/>
  <c r="I225" i="49"/>
  <c r="J225" i="49"/>
  <c r="K225" i="49"/>
  <c r="C226" i="49"/>
  <c r="D226" i="49"/>
  <c r="E226" i="49"/>
  <c r="F226" i="49"/>
  <c r="G226" i="49"/>
  <c r="H226" i="49"/>
  <c r="I226" i="49"/>
  <c r="J226" i="49"/>
  <c r="K226" i="49"/>
  <c r="C227" i="49"/>
  <c r="D227" i="49"/>
  <c r="E227" i="49"/>
  <c r="F227" i="49"/>
  <c r="G227" i="49"/>
  <c r="H227" i="49"/>
  <c r="I227" i="49"/>
  <c r="J227" i="49"/>
  <c r="K227" i="49"/>
  <c r="C228" i="49"/>
  <c r="D228" i="49"/>
  <c r="E228" i="49"/>
  <c r="F228" i="49"/>
  <c r="G228" i="49"/>
  <c r="H228" i="49"/>
  <c r="I228" i="49"/>
  <c r="J228" i="49"/>
  <c r="K228" i="49"/>
  <c r="C229" i="49"/>
  <c r="D229" i="49"/>
  <c r="E229" i="49"/>
  <c r="F229" i="49"/>
  <c r="G229" i="49"/>
  <c r="H229" i="49"/>
  <c r="I229" i="49"/>
  <c r="J229" i="49"/>
  <c r="K229" i="49"/>
  <c r="C230" i="49"/>
  <c r="D230" i="49"/>
  <c r="E230" i="49"/>
  <c r="F230" i="49"/>
  <c r="G230" i="49"/>
  <c r="H230" i="49"/>
  <c r="I230" i="49"/>
  <c r="J230" i="49"/>
  <c r="K230" i="49"/>
  <c r="C231" i="49"/>
  <c r="D231" i="49"/>
  <c r="E231" i="49"/>
  <c r="F231" i="49"/>
  <c r="G231" i="49"/>
  <c r="H231" i="49"/>
  <c r="I231" i="49"/>
  <c r="J231" i="49"/>
  <c r="K231" i="49"/>
  <c r="C232" i="49"/>
  <c r="D232" i="49"/>
  <c r="E232" i="49"/>
  <c r="F232" i="49"/>
  <c r="G232" i="49"/>
  <c r="H232" i="49"/>
  <c r="I232" i="49"/>
  <c r="J232" i="49"/>
  <c r="K232" i="49"/>
  <c r="C233" i="49"/>
  <c r="D233" i="49"/>
  <c r="E233" i="49"/>
  <c r="F233" i="49"/>
  <c r="G233" i="49"/>
  <c r="H233" i="49"/>
  <c r="I233" i="49"/>
  <c r="J233" i="49"/>
  <c r="K233" i="49"/>
  <c r="C234" i="49"/>
  <c r="D234" i="49"/>
  <c r="E234" i="49"/>
  <c r="F234" i="49"/>
  <c r="G234" i="49"/>
  <c r="H234" i="49"/>
  <c r="I234" i="49"/>
  <c r="J234" i="49"/>
  <c r="K234" i="49"/>
  <c r="C235" i="49"/>
  <c r="D235" i="49"/>
  <c r="E235" i="49"/>
  <c r="F235" i="49"/>
  <c r="G235" i="49"/>
  <c r="H235" i="49"/>
  <c r="I235" i="49"/>
  <c r="J235" i="49"/>
  <c r="K235" i="49"/>
  <c r="C236" i="49"/>
  <c r="D236" i="49"/>
  <c r="E236" i="49"/>
  <c r="F236" i="49"/>
  <c r="G236" i="49"/>
  <c r="H236" i="49"/>
  <c r="I236" i="49"/>
  <c r="J236" i="49"/>
  <c r="K236" i="49"/>
  <c r="C237" i="49"/>
  <c r="D237" i="49"/>
  <c r="E237" i="49"/>
  <c r="F237" i="49"/>
  <c r="G237" i="49"/>
  <c r="H237" i="49"/>
  <c r="I237" i="49"/>
  <c r="J237" i="49"/>
  <c r="K237" i="49"/>
  <c r="C238" i="49"/>
  <c r="D238" i="49"/>
  <c r="E238" i="49"/>
  <c r="F238" i="49"/>
  <c r="G238" i="49"/>
  <c r="H238" i="49"/>
  <c r="I238" i="49"/>
  <c r="J238" i="49"/>
  <c r="K238" i="49"/>
  <c r="C239" i="49"/>
  <c r="D239" i="49"/>
  <c r="E239" i="49"/>
  <c r="F239" i="49"/>
  <c r="G239" i="49"/>
  <c r="H239" i="49"/>
  <c r="I239" i="49"/>
  <c r="J239" i="49"/>
  <c r="K239" i="49"/>
  <c r="C240" i="49"/>
  <c r="D240" i="49"/>
  <c r="E240" i="49"/>
  <c r="F240" i="49"/>
  <c r="G240" i="49"/>
  <c r="H240" i="49"/>
  <c r="I240" i="49"/>
  <c r="J240" i="49"/>
  <c r="K240" i="49"/>
  <c r="C241" i="49"/>
  <c r="D241" i="49"/>
  <c r="E241" i="49"/>
  <c r="F241" i="49"/>
  <c r="G241" i="49"/>
  <c r="H241" i="49"/>
  <c r="I241" i="49"/>
  <c r="J241" i="49"/>
  <c r="K241" i="49"/>
  <c r="C242" i="49"/>
  <c r="D242" i="49"/>
  <c r="E242" i="49"/>
  <c r="F242" i="49"/>
  <c r="G242" i="49"/>
  <c r="H242" i="49"/>
  <c r="I242" i="49"/>
  <c r="J242" i="49"/>
  <c r="K242" i="49"/>
  <c r="C243" i="49"/>
  <c r="D243" i="49"/>
  <c r="E243" i="49"/>
  <c r="F243" i="49"/>
  <c r="G243" i="49"/>
  <c r="H243" i="49"/>
  <c r="I243" i="49"/>
  <c r="J243" i="49"/>
  <c r="K243" i="49"/>
  <c r="C244" i="49"/>
  <c r="D244" i="49"/>
  <c r="E244" i="49"/>
  <c r="F244" i="49"/>
  <c r="G244" i="49"/>
  <c r="H244" i="49"/>
  <c r="I244" i="49"/>
  <c r="J244" i="49"/>
  <c r="K244" i="49"/>
  <c r="C245" i="49"/>
  <c r="D245" i="49"/>
  <c r="E245" i="49"/>
  <c r="F245" i="49"/>
  <c r="G245" i="49"/>
  <c r="H245" i="49"/>
  <c r="I245" i="49"/>
  <c r="J245" i="49"/>
  <c r="K245" i="49"/>
  <c r="C246" i="49"/>
  <c r="D246" i="49"/>
  <c r="E246" i="49"/>
  <c r="F246" i="49"/>
  <c r="G246" i="49"/>
  <c r="H246" i="49"/>
  <c r="I246" i="49"/>
  <c r="J246" i="49"/>
  <c r="K246" i="49"/>
  <c r="C247" i="49"/>
  <c r="D247" i="49"/>
  <c r="E247" i="49"/>
  <c r="F247" i="49"/>
  <c r="G247" i="49"/>
  <c r="H247" i="49"/>
  <c r="I247" i="49"/>
  <c r="J247" i="49"/>
  <c r="K247" i="49"/>
  <c r="C248" i="49"/>
  <c r="D248" i="49"/>
  <c r="E248" i="49"/>
  <c r="F248" i="49"/>
  <c r="G248" i="49"/>
  <c r="H248" i="49"/>
  <c r="I248" i="49"/>
  <c r="J248" i="49"/>
  <c r="K248" i="49"/>
  <c r="C249" i="49"/>
  <c r="D249" i="49"/>
  <c r="E249" i="49"/>
  <c r="F249" i="49"/>
  <c r="G249" i="49"/>
  <c r="H249" i="49"/>
  <c r="I249" i="49"/>
  <c r="J249" i="49"/>
  <c r="K249" i="49"/>
  <c r="C250" i="49"/>
  <c r="D250" i="49"/>
  <c r="E250" i="49"/>
  <c r="F250" i="49"/>
  <c r="G250" i="49"/>
  <c r="H250" i="49"/>
  <c r="I250" i="49"/>
  <c r="J250" i="49"/>
  <c r="K250" i="49"/>
  <c r="C251" i="49"/>
  <c r="D251" i="49"/>
  <c r="E251" i="49"/>
  <c r="F251" i="49"/>
  <c r="G251" i="49"/>
  <c r="H251" i="49"/>
  <c r="I251" i="49"/>
  <c r="J251" i="49"/>
  <c r="K251" i="49"/>
  <c r="C252" i="49"/>
  <c r="D252" i="49"/>
  <c r="E252" i="49"/>
  <c r="F252" i="49"/>
  <c r="G252" i="49"/>
  <c r="H252" i="49"/>
  <c r="I252" i="49"/>
  <c r="J252" i="49"/>
  <c r="K252" i="49"/>
  <c r="C253" i="49"/>
  <c r="D253" i="49"/>
  <c r="E253" i="49"/>
  <c r="F253" i="49"/>
  <c r="G253" i="49"/>
  <c r="H253" i="49"/>
  <c r="I253" i="49"/>
  <c r="J253" i="49"/>
  <c r="K253" i="49"/>
  <c r="C254" i="49"/>
  <c r="D254" i="49"/>
  <c r="E254" i="49"/>
  <c r="F254" i="49"/>
  <c r="G254" i="49"/>
  <c r="H254" i="49"/>
  <c r="I254" i="49"/>
  <c r="J254" i="49"/>
  <c r="K254" i="49"/>
  <c r="C255" i="49"/>
  <c r="D255" i="49"/>
  <c r="E255" i="49"/>
  <c r="F255" i="49"/>
  <c r="G255" i="49"/>
  <c r="H255" i="49"/>
  <c r="I255" i="49"/>
  <c r="J255" i="49"/>
  <c r="K255" i="49"/>
  <c r="C256" i="49"/>
  <c r="D256" i="49"/>
  <c r="E256" i="49"/>
  <c r="F256" i="49"/>
  <c r="G256" i="49"/>
  <c r="H256" i="49"/>
  <c r="I256" i="49"/>
  <c r="J256" i="49"/>
  <c r="K256" i="49"/>
  <c r="C257" i="49"/>
  <c r="D257" i="49"/>
  <c r="E257" i="49"/>
  <c r="F257" i="49"/>
  <c r="G257" i="49"/>
  <c r="H257" i="49"/>
  <c r="I257" i="49"/>
  <c r="J257" i="49"/>
  <c r="K257" i="49"/>
  <c r="C258" i="49"/>
  <c r="D258" i="49"/>
  <c r="E258" i="49"/>
  <c r="F258" i="49"/>
  <c r="G258" i="49"/>
  <c r="H258" i="49"/>
  <c r="I258" i="49"/>
  <c r="J258" i="49"/>
  <c r="K258" i="49"/>
  <c r="C259" i="49"/>
  <c r="D259" i="49"/>
  <c r="E259" i="49"/>
  <c r="F259" i="49"/>
  <c r="G259" i="49"/>
  <c r="H259" i="49"/>
  <c r="I259" i="49"/>
  <c r="J259" i="49"/>
  <c r="K259" i="49"/>
  <c r="C260" i="49"/>
  <c r="D260" i="49"/>
  <c r="E260" i="49"/>
  <c r="F260" i="49"/>
  <c r="G260" i="49"/>
  <c r="H260" i="49"/>
  <c r="I260" i="49"/>
  <c r="J260" i="49"/>
  <c r="K260" i="49"/>
  <c r="C261" i="49"/>
  <c r="D261" i="49"/>
  <c r="E261" i="49"/>
  <c r="F261" i="49"/>
  <c r="G261" i="49"/>
  <c r="H261" i="49"/>
  <c r="I261" i="49"/>
  <c r="J261" i="49"/>
  <c r="K261" i="49"/>
  <c r="C262" i="49"/>
  <c r="D262" i="49"/>
  <c r="E262" i="49"/>
  <c r="F262" i="49"/>
  <c r="G262" i="49"/>
  <c r="H262" i="49"/>
  <c r="I262" i="49"/>
  <c r="J262" i="49"/>
  <c r="K262" i="49"/>
  <c r="C263" i="49"/>
  <c r="D263" i="49"/>
  <c r="E263" i="49"/>
  <c r="F263" i="49"/>
  <c r="G263" i="49"/>
  <c r="H263" i="49"/>
  <c r="I263" i="49"/>
  <c r="J263" i="49"/>
  <c r="K263" i="49"/>
  <c r="C264" i="49"/>
  <c r="D264" i="49"/>
  <c r="E264" i="49"/>
  <c r="F264" i="49"/>
  <c r="G264" i="49"/>
  <c r="H264" i="49"/>
  <c r="I264" i="49"/>
  <c r="J264" i="49"/>
  <c r="K264" i="49"/>
  <c r="C265" i="49"/>
  <c r="D265" i="49"/>
  <c r="E265" i="49"/>
  <c r="F265" i="49"/>
  <c r="G265" i="49"/>
  <c r="H265" i="49"/>
  <c r="I265" i="49"/>
  <c r="J265" i="49"/>
  <c r="K265" i="49"/>
  <c r="C266" i="49"/>
  <c r="D266" i="49"/>
  <c r="E266" i="49"/>
  <c r="F266" i="49"/>
  <c r="G266" i="49"/>
  <c r="H266" i="49"/>
  <c r="I266" i="49"/>
  <c r="J266" i="49"/>
  <c r="K266" i="49"/>
  <c r="C267" i="49"/>
  <c r="D267" i="49"/>
  <c r="E267" i="49"/>
  <c r="F267" i="49"/>
  <c r="G267" i="49"/>
  <c r="H267" i="49"/>
  <c r="I267" i="49"/>
  <c r="J267" i="49"/>
  <c r="K267" i="49"/>
  <c r="C268" i="49"/>
  <c r="D268" i="49"/>
  <c r="E268" i="49"/>
  <c r="F268" i="49"/>
  <c r="G268" i="49"/>
  <c r="H268" i="49"/>
  <c r="I268" i="49"/>
  <c r="J268" i="49"/>
  <c r="K268" i="49"/>
  <c r="C269" i="49"/>
  <c r="D269" i="49"/>
  <c r="E269" i="49"/>
  <c r="F269" i="49"/>
  <c r="G269" i="49"/>
  <c r="H269" i="49"/>
  <c r="I269" i="49"/>
  <c r="J269" i="49"/>
  <c r="K269" i="49"/>
  <c r="C270" i="49"/>
  <c r="D270" i="49"/>
  <c r="E270" i="49"/>
  <c r="F270" i="49"/>
  <c r="G270" i="49"/>
  <c r="H270" i="49"/>
  <c r="I270" i="49"/>
  <c r="J270" i="49"/>
  <c r="K270" i="49"/>
  <c r="C271" i="49"/>
  <c r="D271" i="49"/>
  <c r="E271" i="49"/>
  <c r="F271" i="49"/>
  <c r="G271" i="49"/>
  <c r="H271" i="49"/>
  <c r="I271" i="49"/>
  <c r="J271" i="49"/>
  <c r="K271" i="49"/>
  <c r="C272" i="49"/>
  <c r="D272" i="49"/>
  <c r="E272" i="49"/>
  <c r="F272" i="49"/>
  <c r="G272" i="49"/>
  <c r="H272" i="49"/>
  <c r="I272" i="49"/>
  <c r="J272" i="49"/>
  <c r="K272" i="49"/>
  <c r="C273" i="49"/>
  <c r="D273" i="49"/>
  <c r="E273" i="49"/>
  <c r="F273" i="49"/>
  <c r="G273" i="49"/>
  <c r="H273" i="49"/>
  <c r="I273" i="49"/>
  <c r="J273" i="49"/>
  <c r="K273" i="49"/>
  <c r="C274" i="49"/>
  <c r="D274" i="49"/>
  <c r="E274" i="49"/>
  <c r="F274" i="49"/>
  <c r="G274" i="49"/>
  <c r="H274" i="49"/>
  <c r="I274" i="49"/>
  <c r="J274" i="49"/>
  <c r="K274" i="49"/>
  <c r="C275" i="49"/>
  <c r="D275" i="49"/>
  <c r="E275" i="49"/>
  <c r="F275" i="49"/>
  <c r="G275" i="49"/>
  <c r="H275" i="49"/>
  <c r="I275" i="49"/>
  <c r="J275" i="49"/>
  <c r="K275" i="49"/>
  <c r="C276" i="49"/>
  <c r="D276" i="49"/>
  <c r="E276" i="49"/>
  <c r="F276" i="49"/>
  <c r="G276" i="49"/>
  <c r="H276" i="49"/>
  <c r="I276" i="49"/>
  <c r="J276" i="49"/>
  <c r="K276" i="49"/>
  <c r="C277" i="49"/>
  <c r="D277" i="49"/>
  <c r="E277" i="49"/>
  <c r="F277" i="49"/>
  <c r="G277" i="49"/>
  <c r="H277" i="49"/>
  <c r="I277" i="49"/>
  <c r="J277" i="49"/>
  <c r="K277" i="49"/>
  <c r="C278" i="49"/>
  <c r="D278" i="49"/>
  <c r="E278" i="49"/>
  <c r="F278" i="49"/>
  <c r="G278" i="49"/>
  <c r="H278" i="49"/>
  <c r="I278" i="49"/>
  <c r="J278" i="49"/>
  <c r="K278" i="49"/>
  <c r="C279" i="49"/>
  <c r="D279" i="49"/>
  <c r="E279" i="49"/>
  <c r="F279" i="49"/>
  <c r="G279" i="49"/>
  <c r="H279" i="49"/>
  <c r="I279" i="49"/>
  <c r="J279" i="49"/>
  <c r="K279" i="49"/>
  <c r="C280" i="49"/>
  <c r="D280" i="49"/>
  <c r="E280" i="49"/>
  <c r="F280" i="49"/>
  <c r="G280" i="49"/>
  <c r="H280" i="49"/>
  <c r="I280" i="49"/>
  <c r="J280" i="49"/>
  <c r="K280" i="49"/>
  <c r="C281" i="49"/>
  <c r="D281" i="49"/>
  <c r="E281" i="49"/>
  <c r="F281" i="49"/>
  <c r="G281" i="49"/>
  <c r="H281" i="49"/>
  <c r="I281" i="49"/>
  <c r="J281" i="49"/>
  <c r="K281" i="49"/>
  <c r="C282" i="49"/>
  <c r="D282" i="49"/>
  <c r="E282" i="49"/>
  <c r="F282" i="49"/>
  <c r="G282" i="49"/>
  <c r="H282" i="49"/>
  <c r="I282" i="49"/>
  <c r="J282" i="49"/>
  <c r="K282" i="49"/>
  <c r="C283" i="49"/>
  <c r="D283" i="49"/>
  <c r="E283" i="49"/>
  <c r="F283" i="49"/>
  <c r="G283" i="49"/>
  <c r="H283" i="49"/>
  <c r="I283" i="49"/>
  <c r="J283" i="49"/>
  <c r="K283" i="49"/>
  <c r="C284" i="49"/>
  <c r="D284" i="49"/>
  <c r="E284" i="49"/>
  <c r="F284" i="49"/>
  <c r="G284" i="49"/>
  <c r="H284" i="49"/>
  <c r="I284" i="49"/>
  <c r="J284" i="49"/>
  <c r="K284" i="49"/>
  <c r="C285" i="49"/>
  <c r="D285" i="49"/>
  <c r="E285" i="49"/>
  <c r="F285" i="49"/>
  <c r="G285" i="49"/>
  <c r="H285" i="49"/>
  <c r="I285" i="49"/>
  <c r="J285" i="49"/>
  <c r="K285" i="49"/>
  <c r="C286" i="49"/>
  <c r="D286" i="49"/>
  <c r="E286" i="49"/>
  <c r="F286" i="49"/>
  <c r="G286" i="49"/>
  <c r="H286" i="49"/>
  <c r="I286" i="49"/>
  <c r="J286" i="49"/>
  <c r="K286" i="49"/>
  <c r="C287" i="49"/>
  <c r="D287" i="49"/>
  <c r="E287" i="49"/>
  <c r="F287" i="49"/>
  <c r="G287" i="49"/>
  <c r="H287" i="49"/>
  <c r="I287" i="49"/>
  <c r="J287" i="49"/>
  <c r="K287" i="49"/>
  <c r="C288" i="49"/>
  <c r="D288" i="49"/>
  <c r="E288" i="49"/>
  <c r="F288" i="49"/>
  <c r="G288" i="49"/>
  <c r="H288" i="49"/>
  <c r="I288" i="49"/>
  <c r="J288" i="49"/>
  <c r="K288" i="49"/>
  <c r="C289" i="49"/>
  <c r="D289" i="49"/>
  <c r="E289" i="49"/>
  <c r="F289" i="49"/>
  <c r="G289" i="49"/>
  <c r="H289" i="49"/>
  <c r="I289" i="49"/>
  <c r="J289" i="49"/>
  <c r="K289" i="49"/>
  <c r="C290" i="49"/>
  <c r="D290" i="49"/>
  <c r="E290" i="49"/>
  <c r="F290" i="49"/>
  <c r="G290" i="49"/>
  <c r="H290" i="49"/>
  <c r="I290" i="49"/>
  <c r="J290" i="49"/>
  <c r="K290" i="49"/>
  <c r="C291" i="49"/>
  <c r="D291" i="49"/>
  <c r="E291" i="49"/>
  <c r="F291" i="49"/>
  <c r="G291" i="49"/>
  <c r="H291" i="49"/>
  <c r="I291" i="49"/>
  <c r="J291" i="49"/>
  <c r="K291" i="49"/>
  <c r="C292" i="49"/>
  <c r="D292" i="49"/>
  <c r="E292" i="49"/>
  <c r="F292" i="49"/>
  <c r="G292" i="49"/>
  <c r="H292" i="49"/>
  <c r="I292" i="49"/>
  <c r="J292" i="49"/>
  <c r="K292" i="49"/>
  <c r="C293" i="49"/>
  <c r="D293" i="49"/>
  <c r="E293" i="49"/>
  <c r="F293" i="49"/>
  <c r="G293" i="49"/>
  <c r="H293" i="49"/>
  <c r="I293" i="49"/>
  <c r="J293" i="49"/>
  <c r="K293" i="49"/>
  <c r="C294" i="49"/>
  <c r="D294" i="49"/>
  <c r="E294" i="49"/>
  <c r="F294" i="49"/>
  <c r="G294" i="49"/>
  <c r="H294" i="49"/>
  <c r="I294" i="49"/>
  <c r="J294" i="49"/>
  <c r="K294" i="49"/>
  <c r="C295" i="49"/>
  <c r="D295" i="49"/>
  <c r="E295" i="49"/>
  <c r="F295" i="49"/>
  <c r="G295" i="49"/>
  <c r="H295" i="49"/>
  <c r="I295" i="49"/>
  <c r="J295" i="49"/>
  <c r="K295" i="49"/>
  <c r="C296" i="49"/>
  <c r="D296" i="49"/>
  <c r="E296" i="49"/>
  <c r="F296" i="49"/>
  <c r="G296" i="49"/>
  <c r="H296" i="49"/>
  <c r="I296" i="49"/>
  <c r="J296" i="49"/>
  <c r="K296" i="49"/>
  <c r="C297" i="49"/>
  <c r="D297" i="49"/>
  <c r="E297" i="49"/>
  <c r="F297" i="49"/>
  <c r="G297" i="49"/>
  <c r="H297" i="49"/>
  <c r="I297" i="49"/>
  <c r="J297" i="49"/>
  <c r="K297" i="49"/>
  <c r="C298" i="49"/>
  <c r="D298" i="49"/>
  <c r="E298" i="49"/>
  <c r="F298" i="49"/>
  <c r="G298" i="49"/>
  <c r="H298" i="49"/>
  <c r="I298" i="49"/>
  <c r="J298" i="49"/>
  <c r="K298" i="49"/>
  <c r="C299" i="49"/>
  <c r="D299" i="49"/>
  <c r="E299" i="49"/>
  <c r="F299" i="49"/>
  <c r="G299" i="49"/>
  <c r="H299" i="49"/>
  <c r="I299" i="49"/>
  <c r="J299" i="49"/>
  <c r="K299" i="49"/>
  <c r="C300" i="49"/>
  <c r="D300" i="49"/>
  <c r="E300" i="49"/>
  <c r="F300" i="49"/>
  <c r="G300" i="49"/>
  <c r="H300" i="49"/>
  <c r="I300" i="49"/>
  <c r="J300" i="49"/>
  <c r="K300" i="49"/>
  <c r="C301" i="49"/>
  <c r="D301" i="49"/>
  <c r="E301" i="49"/>
  <c r="F301" i="49"/>
  <c r="G301" i="49"/>
  <c r="H301" i="49"/>
  <c r="I301" i="49"/>
  <c r="J301" i="49"/>
  <c r="K301" i="49"/>
  <c r="C302" i="49"/>
  <c r="D302" i="49"/>
  <c r="E302" i="49"/>
  <c r="F302" i="49"/>
  <c r="G302" i="49"/>
  <c r="H302" i="49"/>
  <c r="I302" i="49"/>
  <c r="J302" i="49"/>
  <c r="K302" i="49"/>
  <c r="C303" i="49"/>
  <c r="D303" i="49"/>
  <c r="E303" i="49"/>
  <c r="F303" i="49"/>
  <c r="G303" i="49"/>
  <c r="H303" i="49"/>
  <c r="I303" i="49"/>
  <c r="J303" i="49"/>
  <c r="K303" i="49"/>
  <c r="C304" i="49"/>
  <c r="D304" i="49"/>
  <c r="E304" i="49"/>
  <c r="F304" i="49"/>
  <c r="G304" i="49"/>
  <c r="H304" i="49"/>
  <c r="I304" i="49"/>
  <c r="J304" i="49"/>
  <c r="K304" i="49"/>
  <c r="C305" i="49"/>
  <c r="D305" i="49"/>
  <c r="E305" i="49"/>
  <c r="F305" i="49"/>
  <c r="G305" i="49"/>
  <c r="H305" i="49"/>
  <c r="I305" i="49"/>
  <c r="J305" i="49"/>
  <c r="K305" i="49"/>
  <c r="C306" i="49"/>
  <c r="D306" i="49"/>
  <c r="E306" i="49"/>
  <c r="F306" i="49"/>
  <c r="G306" i="49"/>
  <c r="H306" i="49"/>
  <c r="I306" i="49"/>
  <c r="J306" i="49"/>
  <c r="K306" i="49"/>
  <c r="C307" i="49"/>
  <c r="D307" i="49"/>
  <c r="E307" i="49"/>
  <c r="F307" i="49"/>
  <c r="G307" i="49"/>
  <c r="H307" i="49"/>
  <c r="I307" i="49"/>
  <c r="J307" i="49"/>
  <c r="K307" i="49"/>
  <c r="C308" i="49"/>
  <c r="D308" i="49"/>
  <c r="E308" i="49"/>
  <c r="F308" i="49"/>
  <c r="G308" i="49"/>
  <c r="H308" i="49"/>
  <c r="I308" i="49"/>
  <c r="J308" i="49"/>
  <c r="K308" i="49"/>
  <c r="C309" i="49"/>
  <c r="D309" i="49"/>
  <c r="E309" i="49"/>
  <c r="F309" i="49"/>
  <c r="G309" i="49"/>
  <c r="H309" i="49"/>
  <c r="I309" i="49"/>
  <c r="J309" i="49"/>
  <c r="K309" i="49"/>
  <c r="C310" i="49"/>
  <c r="D310" i="49"/>
  <c r="E310" i="49"/>
  <c r="F310" i="49"/>
  <c r="G310" i="49"/>
  <c r="H310" i="49"/>
  <c r="I310" i="49"/>
  <c r="J310" i="49"/>
  <c r="K310" i="49"/>
  <c r="C311" i="49"/>
  <c r="D311" i="49"/>
  <c r="E311" i="49"/>
  <c r="F311" i="49"/>
  <c r="G311" i="49"/>
  <c r="H311" i="49"/>
  <c r="I311" i="49"/>
  <c r="J311" i="49"/>
  <c r="K311" i="49"/>
  <c r="C312" i="49"/>
  <c r="D312" i="49"/>
  <c r="E312" i="49"/>
  <c r="F312" i="49"/>
  <c r="G312" i="49"/>
  <c r="H312" i="49"/>
  <c r="I312" i="49"/>
  <c r="J312" i="49"/>
  <c r="K312" i="49"/>
  <c r="C313" i="49"/>
  <c r="D313" i="49"/>
  <c r="E313" i="49"/>
  <c r="F313" i="49"/>
  <c r="G313" i="49"/>
  <c r="H313" i="49"/>
  <c r="I313" i="49"/>
  <c r="J313" i="49"/>
  <c r="K313" i="49"/>
  <c r="C314" i="49"/>
  <c r="D314" i="49"/>
  <c r="E314" i="49"/>
  <c r="F314" i="49"/>
  <c r="G314" i="49"/>
  <c r="H314" i="49"/>
  <c r="I314" i="49"/>
  <c r="J314" i="49"/>
  <c r="K314" i="49"/>
  <c r="C315" i="49"/>
  <c r="D315" i="49"/>
  <c r="E315" i="49"/>
  <c r="F315" i="49"/>
  <c r="G315" i="49"/>
  <c r="H315" i="49"/>
  <c r="I315" i="49"/>
  <c r="J315" i="49"/>
  <c r="K315" i="49"/>
  <c r="C316" i="49"/>
  <c r="D316" i="49"/>
  <c r="E316" i="49"/>
  <c r="F316" i="49"/>
  <c r="G316" i="49"/>
  <c r="H316" i="49"/>
  <c r="I316" i="49"/>
  <c r="J316" i="49"/>
  <c r="K316" i="49"/>
  <c r="C317" i="49"/>
  <c r="D317" i="49"/>
  <c r="E317" i="49"/>
  <c r="F317" i="49"/>
  <c r="G317" i="49"/>
  <c r="H317" i="49"/>
  <c r="I317" i="49"/>
  <c r="J317" i="49"/>
  <c r="K317" i="49"/>
  <c r="C318" i="49"/>
  <c r="D318" i="49"/>
  <c r="E318" i="49"/>
  <c r="F318" i="49"/>
  <c r="G318" i="49"/>
  <c r="H318" i="49"/>
  <c r="I318" i="49"/>
  <c r="J318" i="49"/>
  <c r="K318" i="49"/>
  <c r="C319" i="49"/>
  <c r="D319" i="49"/>
  <c r="E319" i="49"/>
  <c r="F319" i="49"/>
  <c r="G319" i="49"/>
  <c r="H319" i="49"/>
  <c r="I319" i="49"/>
  <c r="J319" i="49"/>
  <c r="K319" i="49"/>
  <c r="C320" i="49"/>
  <c r="D320" i="49"/>
  <c r="E320" i="49"/>
  <c r="F320" i="49"/>
  <c r="G320" i="49"/>
  <c r="H320" i="49"/>
  <c r="I320" i="49"/>
  <c r="J320" i="49"/>
  <c r="K320" i="49"/>
  <c r="C321" i="49"/>
  <c r="D321" i="49"/>
  <c r="E321" i="49"/>
  <c r="F321" i="49"/>
  <c r="G321" i="49"/>
  <c r="H321" i="49"/>
  <c r="I321" i="49"/>
  <c r="J321" i="49"/>
  <c r="K321" i="49"/>
  <c r="C322" i="49"/>
  <c r="D322" i="49"/>
  <c r="E322" i="49"/>
  <c r="F322" i="49"/>
  <c r="G322" i="49"/>
  <c r="H322" i="49"/>
  <c r="I322" i="49"/>
  <c r="J322" i="49"/>
  <c r="K322" i="49"/>
  <c r="C323" i="49"/>
  <c r="D323" i="49"/>
  <c r="E323" i="49"/>
  <c r="F323" i="49"/>
  <c r="G323" i="49"/>
  <c r="H323" i="49"/>
  <c r="I323" i="49"/>
  <c r="J323" i="49"/>
  <c r="K323" i="49"/>
  <c r="D164" i="50"/>
  <c r="E164" i="50"/>
  <c r="F164" i="50"/>
  <c r="G164" i="50"/>
  <c r="H164" i="50"/>
  <c r="I164" i="50"/>
  <c r="J164" i="50"/>
  <c r="K164" i="50"/>
  <c r="D165" i="50"/>
  <c r="E165" i="50"/>
  <c r="F165" i="50"/>
  <c r="G165" i="50"/>
  <c r="H165" i="50"/>
  <c r="I165" i="50"/>
  <c r="J165" i="50"/>
  <c r="K165" i="50"/>
  <c r="D166" i="50"/>
  <c r="E166" i="50"/>
  <c r="F166" i="50"/>
  <c r="G166" i="50"/>
  <c r="H166" i="50"/>
  <c r="I166" i="50"/>
  <c r="J166" i="50"/>
  <c r="K166" i="50"/>
  <c r="D167" i="50"/>
  <c r="E167" i="50"/>
  <c r="F167" i="50"/>
  <c r="G167" i="50"/>
  <c r="H167" i="50"/>
  <c r="I167" i="50"/>
  <c r="J167" i="50"/>
  <c r="K167" i="50"/>
  <c r="D168" i="50"/>
  <c r="E168" i="50"/>
  <c r="F168" i="50"/>
  <c r="G168" i="50"/>
  <c r="H168" i="50"/>
  <c r="I168" i="50"/>
  <c r="J168" i="50"/>
  <c r="K168" i="50"/>
  <c r="D169" i="50"/>
  <c r="E169" i="50"/>
  <c r="F169" i="50"/>
  <c r="G169" i="50"/>
  <c r="H169" i="50"/>
  <c r="I169" i="50"/>
  <c r="J169" i="50"/>
  <c r="K169" i="50"/>
  <c r="D170" i="50"/>
  <c r="E170" i="50"/>
  <c r="F170" i="50"/>
  <c r="G170" i="50"/>
  <c r="H170" i="50"/>
  <c r="I170" i="50"/>
  <c r="J170" i="50"/>
  <c r="K170" i="50"/>
  <c r="D171" i="50"/>
  <c r="E171" i="50"/>
  <c r="F171" i="50"/>
  <c r="G171" i="50"/>
  <c r="H171" i="50"/>
  <c r="I171" i="50"/>
  <c r="J171" i="50"/>
  <c r="K171" i="50"/>
  <c r="D172" i="50"/>
  <c r="E172" i="50"/>
  <c r="F172" i="50"/>
  <c r="G172" i="50"/>
  <c r="H172" i="50"/>
  <c r="I172" i="50"/>
  <c r="J172" i="50"/>
  <c r="K172" i="50"/>
  <c r="D173" i="50"/>
  <c r="E173" i="50"/>
  <c r="F173" i="50"/>
  <c r="G173" i="50"/>
  <c r="H173" i="50"/>
  <c r="I173" i="50"/>
  <c r="J173" i="50"/>
  <c r="K173" i="50"/>
  <c r="D174" i="50"/>
  <c r="E174" i="50"/>
  <c r="F174" i="50"/>
  <c r="G174" i="50"/>
  <c r="H174" i="50"/>
  <c r="I174" i="50"/>
  <c r="J174" i="50"/>
  <c r="K174" i="50"/>
  <c r="D175" i="50"/>
  <c r="E175" i="50"/>
  <c r="F175" i="50"/>
  <c r="G175" i="50"/>
  <c r="H175" i="50"/>
  <c r="I175" i="50"/>
  <c r="J175" i="50"/>
  <c r="K175" i="50"/>
  <c r="D176" i="50"/>
  <c r="E176" i="50"/>
  <c r="F176" i="50"/>
  <c r="G176" i="50"/>
  <c r="H176" i="50"/>
  <c r="I176" i="50"/>
  <c r="J176" i="50"/>
  <c r="K176" i="50"/>
  <c r="D177" i="50"/>
  <c r="E177" i="50"/>
  <c r="F177" i="50"/>
  <c r="G177" i="50"/>
  <c r="H177" i="50"/>
  <c r="I177" i="50"/>
  <c r="J177" i="50"/>
  <c r="K177" i="50"/>
  <c r="D178" i="50"/>
  <c r="E178" i="50"/>
  <c r="F178" i="50"/>
  <c r="G178" i="50"/>
  <c r="H178" i="50"/>
  <c r="I178" i="50"/>
  <c r="J178" i="50"/>
  <c r="K178" i="50"/>
  <c r="D179" i="50"/>
  <c r="E179" i="50"/>
  <c r="F179" i="50"/>
  <c r="G179" i="50"/>
  <c r="H179" i="50"/>
  <c r="I179" i="50"/>
  <c r="J179" i="50"/>
  <c r="K179" i="50"/>
  <c r="D180" i="50"/>
  <c r="E180" i="50"/>
  <c r="F180" i="50"/>
  <c r="G180" i="50"/>
  <c r="H180" i="50"/>
  <c r="I180" i="50"/>
  <c r="J180" i="50"/>
  <c r="K180" i="50"/>
  <c r="D181" i="50"/>
  <c r="E181" i="50"/>
  <c r="F181" i="50"/>
  <c r="G181" i="50"/>
  <c r="H181" i="50"/>
  <c r="I181" i="50"/>
  <c r="J181" i="50"/>
  <c r="K181" i="50"/>
  <c r="D182" i="50"/>
  <c r="E182" i="50"/>
  <c r="F182" i="50"/>
  <c r="G182" i="50"/>
  <c r="H182" i="50"/>
  <c r="I182" i="50"/>
  <c r="J182" i="50"/>
  <c r="K182" i="50"/>
  <c r="D183" i="50"/>
  <c r="E183" i="50"/>
  <c r="F183" i="50"/>
  <c r="G183" i="50"/>
  <c r="H183" i="50"/>
  <c r="I183" i="50"/>
  <c r="J183" i="50"/>
  <c r="K183" i="50"/>
  <c r="D184" i="50"/>
  <c r="E184" i="50"/>
  <c r="F184" i="50"/>
  <c r="G184" i="50"/>
  <c r="H184" i="50"/>
  <c r="I184" i="50"/>
  <c r="J184" i="50"/>
  <c r="K184" i="50"/>
  <c r="D185" i="50"/>
  <c r="E185" i="50"/>
  <c r="F185" i="50"/>
  <c r="G185" i="50"/>
  <c r="H185" i="50"/>
  <c r="I185" i="50"/>
  <c r="J185" i="50"/>
  <c r="K185" i="50"/>
  <c r="D186" i="50"/>
  <c r="E186" i="50"/>
  <c r="F186" i="50"/>
  <c r="G186" i="50"/>
  <c r="H186" i="50"/>
  <c r="I186" i="50"/>
  <c r="J186" i="50"/>
  <c r="K186" i="50"/>
  <c r="D187" i="50"/>
  <c r="E187" i="50"/>
  <c r="F187" i="50"/>
  <c r="G187" i="50"/>
  <c r="H187" i="50"/>
  <c r="I187" i="50"/>
  <c r="J187" i="50"/>
  <c r="K187" i="50"/>
  <c r="D188" i="50"/>
  <c r="E188" i="50"/>
  <c r="F188" i="50"/>
  <c r="G188" i="50"/>
  <c r="H188" i="50"/>
  <c r="I188" i="50"/>
  <c r="J188" i="50"/>
  <c r="K188" i="50"/>
  <c r="D189" i="50"/>
  <c r="E189" i="50"/>
  <c r="F189" i="50"/>
  <c r="G189" i="50"/>
  <c r="H189" i="50"/>
  <c r="I189" i="50"/>
  <c r="J189" i="50"/>
  <c r="K189" i="50"/>
  <c r="D190" i="50"/>
  <c r="E190" i="50"/>
  <c r="F190" i="50"/>
  <c r="G190" i="50"/>
  <c r="H190" i="50"/>
  <c r="I190" i="50"/>
  <c r="J190" i="50"/>
  <c r="K190" i="50"/>
  <c r="D191" i="50"/>
  <c r="E191" i="50"/>
  <c r="F191" i="50"/>
  <c r="G191" i="50"/>
  <c r="H191" i="50"/>
  <c r="I191" i="50"/>
  <c r="J191" i="50"/>
  <c r="K191" i="50"/>
  <c r="D192" i="50"/>
  <c r="E192" i="50"/>
  <c r="F192" i="50"/>
  <c r="G192" i="50"/>
  <c r="H192" i="50"/>
  <c r="I192" i="50"/>
  <c r="J192" i="50"/>
  <c r="K192" i="50"/>
  <c r="D193" i="50"/>
  <c r="E193" i="50"/>
  <c r="F193" i="50"/>
  <c r="G193" i="50"/>
  <c r="H193" i="50"/>
  <c r="I193" i="50"/>
  <c r="J193" i="50"/>
  <c r="K193" i="50"/>
  <c r="D194" i="50"/>
  <c r="E194" i="50"/>
  <c r="F194" i="50"/>
  <c r="G194" i="50"/>
  <c r="H194" i="50"/>
  <c r="I194" i="50"/>
  <c r="J194" i="50"/>
  <c r="K194" i="50"/>
  <c r="D195" i="50"/>
  <c r="E195" i="50"/>
  <c r="F195" i="50"/>
  <c r="G195" i="50"/>
  <c r="H195" i="50"/>
  <c r="I195" i="50"/>
  <c r="J195" i="50"/>
  <c r="K195" i="50"/>
  <c r="D196" i="50"/>
  <c r="E196" i="50"/>
  <c r="F196" i="50"/>
  <c r="G196" i="50"/>
  <c r="H196" i="50"/>
  <c r="I196" i="50"/>
  <c r="J196" i="50"/>
  <c r="K196" i="50"/>
  <c r="D197" i="50"/>
  <c r="E197" i="50"/>
  <c r="F197" i="50"/>
  <c r="G197" i="50"/>
  <c r="H197" i="50"/>
  <c r="I197" i="50"/>
  <c r="J197" i="50"/>
  <c r="K197" i="50"/>
  <c r="D198" i="50"/>
  <c r="E198" i="50"/>
  <c r="F198" i="50"/>
  <c r="G198" i="50"/>
  <c r="H198" i="50"/>
  <c r="I198" i="50"/>
  <c r="J198" i="50"/>
  <c r="K198" i="50"/>
  <c r="D199" i="50"/>
  <c r="E199" i="50"/>
  <c r="F199" i="50"/>
  <c r="G199" i="50"/>
  <c r="H199" i="50"/>
  <c r="I199" i="50"/>
  <c r="J199" i="50"/>
  <c r="K199" i="50"/>
  <c r="D200" i="50"/>
  <c r="E200" i="50"/>
  <c r="F200" i="50"/>
  <c r="G200" i="50"/>
  <c r="H200" i="50"/>
  <c r="I200" i="50"/>
  <c r="J200" i="50"/>
  <c r="K200" i="50"/>
  <c r="D201" i="50"/>
  <c r="E201" i="50"/>
  <c r="F201" i="50"/>
  <c r="G201" i="50"/>
  <c r="H201" i="50"/>
  <c r="I201" i="50"/>
  <c r="J201" i="50"/>
  <c r="K201" i="50"/>
  <c r="D202" i="50"/>
  <c r="E202" i="50"/>
  <c r="F202" i="50"/>
  <c r="G202" i="50"/>
  <c r="H202" i="50"/>
  <c r="I202" i="50"/>
  <c r="J202" i="50"/>
  <c r="K202" i="50"/>
  <c r="D203" i="50"/>
  <c r="E203" i="50"/>
  <c r="F203" i="50"/>
  <c r="G203" i="50"/>
  <c r="H203" i="50"/>
  <c r="I203" i="50"/>
  <c r="J203" i="50"/>
  <c r="K203" i="50"/>
  <c r="D204" i="50"/>
  <c r="E204" i="50"/>
  <c r="F204" i="50"/>
  <c r="G204" i="50"/>
  <c r="H204" i="50"/>
  <c r="I204" i="50"/>
  <c r="J204" i="50"/>
  <c r="K204" i="50"/>
  <c r="D205" i="50"/>
  <c r="E205" i="50"/>
  <c r="F205" i="50"/>
  <c r="G205" i="50"/>
  <c r="H205" i="50"/>
  <c r="I205" i="50"/>
  <c r="J205" i="50"/>
  <c r="K205" i="50"/>
  <c r="D206" i="50"/>
  <c r="E206" i="50"/>
  <c r="F206" i="50"/>
  <c r="G206" i="50"/>
  <c r="H206" i="50"/>
  <c r="I206" i="50"/>
  <c r="J206" i="50"/>
  <c r="K206" i="50"/>
  <c r="D207" i="50"/>
  <c r="E207" i="50"/>
  <c r="F207" i="50"/>
  <c r="G207" i="50"/>
  <c r="H207" i="50"/>
  <c r="I207" i="50"/>
  <c r="J207" i="50"/>
  <c r="K207" i="50"/>
  <c r="D208" i="50"/>
  <c r="E208" i="50"/>
  <c r="F208" i="50"/>
  <c r="G208" i="50"/>
  <c r="H208" i="50"/>
  <c r="I208" i="50"/>
  <c r="J208" i="50"/>
  <c r="K208" i="50"/>
  <c r="D209" i="50"/>
  <c r="E209" i="50"/>
  <c r="F209" i="50"/>
  <c r="G209" i="50"/>
  <c r="H209" i="50"/>
  <c r="I209" i="50"/>
  <c r="J209" i="50"/>
  <c r="K209" i="50"/>
  <c r="D210" i="50"/>
  <c r="E210" i="50"/>
  <c r="F210" i="50"/>
  <c r="G210" i="50"/>
  <c r="H210" i="50"/>
  <c r="I210" i="50"/>
  <c r="J210" i="50"/>
  <c r="K210" i="50"/>
  <c r="D211" i="50"/>
  <c r="E211" i="50"/>
  <c r="F211" i="50"/>
  <c r="G211" i="50"/>
  <c r="H211" i="50"/>
  <c r="I211" i="50"/>
  <c r="J211" i="50"/>
  <c r="K211" i="50"/>
  <c r="D212" i="50"/>
  <c r="E212" i="50"/>
  <c r="F212" i="50"/>
  <c r="G212" i="50"/>
  <c r="H212" i="50"/>
  <c r="I212" i="50"/>
  <c r="J212" i="50"/>
  <c r="K212" i="50"/>
  <c r="D213" i="50"/>
  <c r="E213" i="50"/>
  <c r="F213" i="50"/>
  <c r="G213" i="50"/>
  <c r="H213" i="50"/>
  <c r="I213" i="50"/>
  <c r="J213" i="50"/>
  <c r="K213" i="50"/>
  <c r="D214" i="50"/>
  <c r="E214" i="50"/>
  <c r="F214" i="50"/>
  <c r="G214" i="50"/>
  <c r="H214" i="50"/>
  <c r="I214" i="50"/>
  <c r="J214" i="50"/>
  <c r="K214" i="50"/>
  <c r="D215" i="50"/>
  <c r="E215" i="50"/>
  <c r="F215" i="50"/>
  <c r="G215" i="50"/>
  <c r="H215" i="50"/>
  <c r="I215" i="50"/>
  <c r="J215" i="50"/>
  <c r="K215" i="50"/>
  <c r="D216" i="50"/>
  <c r="E216" i="50"/>
  <c r="F216" i="50"/>
  <c r="G216" i="50"/>
  <c r="H216" i="50"/>
  <c r="I216" i="50"/>
  <c r="J216" i="50"/>
  <c r="K216" i="50"/>
  <c r="D217" i="50"/>
  <c r="E217" i="50"/>
  <c r="F217" i="50"/>
  <c r="G217" i="50"/>
  <c r="H217" i="50"/>
  <c r="I217" i="50"/>
  <c r="J217" i="50"/>
  <c r="K217" i="50"/>
  <c r="D218" i="50"/>
  <c r="E218" i="50"/>
  <c r="F218" i="50"/>
  <c r="G218" i="50"/>
  <c r="H218" i="50"/>
  <c r="I218" i="50"/>
  <c r="J218" i="50"/>
  <c r="K218" i="50"/>
  <c r="D219" i="50"/>
  <c r="E219" i="50"/>
  <c r="F219" i="50"/>
  <c r="G219" i="50"/>
  <c r="H219" i="50"/>
  <c r="I219" i="50"/>
  <c r="J219" i="50"/>
  <c r="K219" i="50"/>
  <c r="D220" i="50"/>
  <c r="E220" i="50"/>
  <c r="F220" i="50"/>
  <c r="G220" i="50"/>
  <c r="H220" i="50"/>
  <c r="I220" i="50"/>
  <c r="J220" i="50"/>
  <c r="K220" i="50"/>
  <c r="D221" i="50"/>
  <c r="E221" i="50"/>
  <c r="F221" i="50"/>
  <c r="G221" i="50"/>
  <c r="H221" i="50"/>
  <c r="I221" i="50"/>
  <c r="J221" i="50"/>
  <c r="K221" i="50"/>
  <c r="D222" i="50"/>
  <c r="E222" i="50"/>
  <c r="F222" i="50"/>
  <c r="G222" i="50"/>
  <c r="H222" i="50"/>
  <c r="I222" i="50"/>
  <c r="J222" i="50"/>
  <c r="K222" i="50"/>
  <c r="D223" i="50"/>
  <c r="E223" i="50"/>
  <c r="F223" i="50"/>
  <c r="G223" i="50"/>
  <c r="H223" i="50"/>
  <c r="I223" i="50"/>
  <c r="J223" i="50"/>
  <c r="K223" i="50"/>
  <c r="D224" i="50"/>
  <c r="E224" i="50"/>
  <c r="F224" i="50"/>
  <c r="G224" i="50"/>
  <c r="H224" i="50"/>
  <c r="I224" i="50"/>
  <c r="J224" i="50"/>
  <c r="K224" i="50"/>
  <c r="D225" i="50"/>
  <c r="E225" i="50"/>
  <c r="F225" i="50"/>
  <c r="G225" i="50"/>
  <c r="H225" i="50"/>
  <c r="I225" i="50"/>
  <c r="J225" i="50"/>
  <c r="K225" i="50"/>
  <c r="D226" i="50"/>
  <c r="E226" i="50"/>
  <c r="F226" i="50"/>
  <c r="G226" i="50"/>
  <c r="H226" i="50"/>
  <c r="I226" i="50"/>
  <c r="J226" i="50"/>
  <c r="K226" i="50"/>
  <c r="D227" i="50"/>
  <c r="E227" i="50"/>
  <c r="F227" i="50"/>
  <c r="G227" i="50"/>
  <c r="H227" i="50"/>
  <c r="I227" i="50"/>
  <c r="J227" i="50"/>
  <c r="K227" i="50"/>
  <c r="D228" i="50"/>
  <c r="E228" i="50"/>
  <c r="F228" i="50"/>
  <c r="G228" i="50"/>
  <c r="H228" i="50"/>
  <c r="I228" i="50"/>
  <c r="J228" i="50"/>
  <c r="K228" i="50"/>
  <c r="D229" i="50"/>
  <c r="E229" i="50"/>
  <c r="F229" i="50"/>
  <c r="G229" i="50"/>
  <c r="H229" i="50"/>
  <c r="I229" i="50"/>
  <c r="J229" i="50"/>
  <c r="K229" i="50"/>
  <c r="D230" i="50"/>
  <c r="E230" i="50"/>
  <c r="F230" i="50"/>
  <c r="G230" i="50"/>
  <c r="H230" i="50"/>
  <c r="I230" i="50"/>
  <c r="J230" i="50"/>
  <c r="K230" i="50"/>
  <c r="D231" i="50"/>
  <c r="E231" i="50"/>
  <c r="F231" i="50"/>
  <c r="G231" i="50"/>
  <c r="H231" i="50"/>
  <c r="I231" i="50"/>
  <c r="J231" i="50"/>
  <c r="K231" i="50"/>
  <c r="D232" i="50"/>
  <c r="E232" i="50"/>
  <c r="F232" i="50"/>
  <c r="G232" i="50"/>
  <c r="H232" i="50"/>
  <c r="I232" i="50"/>
  <c r="J232" i="50"/>
  <c r="K232" i="50"/>
  <c r="D233" i="50"/>
  <c r="E233" i="50"/>
  <c r="F233" i="50"/>
  <c r="G233" i="50"/>
  <c r="H233" i="50"/>
  <c r="I233" i="50"/>
  <c r="J233" i="50"/>
  <c r="K233" i="50"/>
  <c r="D234" i="50"/>
  <c r="E234" i="50"/>
  <c r="F234" i="50"/>
  <c r="G234" i="50"/>
  <c r="H234" i="50"/>
  <c r="I234" i="50"/>
  <c r="J234" i="50"/>
  <c r="K234" i="50"/>
  <c r="D235" i="50"/>
  <c r="E235" i="50"/>
  <c r="F235" i="50"/>
  <c r="G235" i="50"/>
  <c r="H235" i="50"/>
  <c r="I235" i="50"/>
  <c r="J235" i="50"/>
  <c r="K235" i="50"/>
  <c r="D236" i="50"/>
  <c r="E236" i="50"/>
  <c r="F236" i="50"/>
  <c r="G236" i="50"/>
  <c r="H236" i="50"/>
  <c r="I236" i="50"/>
  <c r="J236" i="50"/>
  <c r="K236" i="50"/>
  <c r="D237" i="50"/>
  <c r="E237" i="50"/>
  <c r="F237" i="50"/>
  <c r="G237" i="50"/>
  <c r="H237" i="50"/>
  <c r="I237" i="50"/>
  <c r="J237" i="50"/>
  <c r="K237" i="50"/>
  <c r="D238" i="50"/>
  <c r="E238" i="50"/>
  <c r="F238" i="50"/>
  <c r="G238" i="50"/>
  <c r="H238" i="50"/>
  <c r="I238" i="50"/>
  <c r="J238" i="50"/>
  <c r="K238" i="50"/>
  <c r="D239" i="50"/>
  <c r="E239" i="50"/>
  <c r="F239" i="50"/>
  <c r="G239" i="50"/>
  <c r="H239" i="50"/>
  <c r="I239" i="50"/>
  <c r="J239" i="50"/>
  <c r="K239" i="50"/>
  <c r="D240" i="50"/>
  <c r="E240" i="50"/>
  <c r="F240" i="50"/>
  <c r="G240" i="50"/>
  <c r="H240" i="50"/>
  <c r="I240" i="50"/>
  <c r="J240" i="50"/>
  <c r="K240" i="50"/>
  <c r="D241" i="50"/>
  <c r="E241" i="50"/>
  <c r="F241" i="50"/>
  <c r="G241" i="50"/>
  <c r="H241" i="50"/>
  <c r="I241" i="50"/>
  <c r="J241" i="50"/>
  <c r="K241" i="50"/>
  <c r="D242" i="50"/>
  <c r="E242" i="50"/>
  <c r="F242" i="50"/>
  <c r="G242" i="50"/>
  <c r="H242" i="50"/>
  <c r="I242" i="50"/>
  <c r="J242" i="50"/>
  <c r="K242" i="50"/>
  <c r="D243" i="50"/>
  <c r="E243" i="50"/>
  <c r="F243" i="50"/>
  <c r="G243" i="50"/>
  <c r="H243" i="50"/>
  <c r="I243" i="50"/>
  <c r="J243" i="50"/>
  <c r="K243" i="50"/>
  <c r="D244" i="50"/>
  <c r="E244" i="50"/>
  <c r="F244" i="50"/>
  <c r="G244" i="50"/>
  <c r="H244" i="50"/>
  <c r="I244" i="50"/>
  <c r="J244" i="50"/>
  <c r="K244" i="50"/>
  <c r="D245" i="50"/>
  <c r="E245" i="50"/>
  <c r="F245" i="50"/>
  <c r="G245" i="50"/>
  <c r="H245" i="50"/>
  <c r="I245" i="50"/>
  <c r="J245" i="50"/>
  <c r="K245" i="50"/>
  <c r="D246" i="50"/>
  <c r="E246" i="50"/>
  <c r="F246" i="50"/>
  <c r="G246" i="50"/>
  <c r="H246" i="50"/>
  <c r="I246" i="50"/>
  <c r="J246" i="50"/>
  <c r="K246" i="50"/>
  <c r="D247" i="50"/>
  <c r="E247" i="50"/>
  <c r="F247" i="50"/>
  <c r="G247" i="50"/>
  <c r="H247" i="50"/>
  <c r="I247" i="50"/>
  <c r="J247" i="50"/>
  <c r="K247" i="50"/>
  <c r="D248" i="50"/>
  <c r="E248" i="50"/>
  <c r="F248" i="50"/>
  <c r="G248" i="50"/>
  <c r="H248" i="50"/>
  <c r="I248" i="50"/>
  <c r="J248" i="50"/>
  <c r="K248" i="50"/>
  <c r="D249" i="50"/>
  <c r="E249" i="50"/>
  <c r="F249" i="50"/>
  <c r="G249" i="50"/>
  <c r="H249" i="50"/>
  <c r="I249" i="50"/>
  <c r="J249" i="50"/>
  <c r="K249" i="50"/>
  <c r="D250" i="50"/>
  <c r="E250" i="50"/>
  <c r="F250" i="50"/>
  <c r="G250" i="50"/>
  <c r="H250" i="50"/>
  <c r="I250" i="50"/>
  <c r="J250" i="50"/>
  <c r="K250" i="50"/>
  <c r="D251" i="50"/>
  <c r="E251" i="50"/>
  <c r="F251" i="50"/>
  <c r="G251" i="50"/>
  <c r="H251" i="50"/>
  <c r="I251" i="50"/>
  <c r="J251" i="50"/>
  <c r="K251" i="50"/>
  <c r="D252" i="50"/>
  <c r="E252" i="50"/>
  <c r="F252" i="50"/>
  <c r="G252" i="50"/>
  <c r="H252" i="50"/>
  <c r="I252" i="50"/>
  <c r="J252" i="50"/>
  <c r="K252" i="50"/>
  <c r="D253" i="50"/>
  <c r="E253" i="50"/>
  <c r="F253" i="50"/>
  <c r="G253" i="50"/>
  <c r="H253" i="50"/>
  <c r="I253" i="50"/>
  <c r="J253" i="50"/>
  <c r="K253" i="50"/>
  <c r="D254" i="50"/>
  <c r="E254" i="50"/>
  <c r="F254" i="50"/>
  <c r="G254" i="50"/>
  <c r="H254" i="50"/>
  <c r="I254" i="50"/>
  <c r="J254" i="50"/>
  <c r="K254" i="50"/>
  <c r="D255" i="50"/>
  <c r="E255" i="50"/>
  <c r="F255" i="50"/>
  <c r="G255" i="50"/>
  <c r="H255" i="50"/>
  <c r="I255" i="50"/>
  <c r="J255" i="50"/>
  <c r="K255" i="50"/>
  <c r="D256" i="50"/>
  <c r="E256" i="50"/>
  <c r="F256" i="50"/>
  <c r="G256" i="50"/>
  <c r="H256" i="50"/>
  <c r="I256" i="50"/>
  <c r="J256" i="50"/>
  <c r="K256" i="50"/>
  <c r="D257" i="50"/>
  <c r="E257" i="50"/>
  <c r="F257" i="50"/>
  <c r="G257" i="50"/>
  <c r="H257" i="50"/>
  <c r="I257" i="50"/>
  <c r="J257" i="50"/>
  <c r="K257" i="50"/>
  <c r="D258" i="50"/>
  <c r="E258" i="50"/>
  <c r="F258" i="50"/>
  <c r="G258" i="50"/>
  <c r="H258" i="50"/>
  <c r="I258" i="50"/>
  <c r="J258" i="50"/>
  <c r="K258" i="50"/>
  <c r="D259" i="50"/>
  <c r="E259" i="50"/>
  <c r="F259" i="50"/>
  <c r="G259" i="50"/>
  <c r="H259" i="50"/>
  <c r="I259" i="50"/>
  <c r="J259" i="50"/>
  <c r="K259" i="50"/>
  <c r="D260" i="50"/>
  <c r="E260" i="50"/>
  <c r="F260" i="50"/>
  <c r="G260" i="50"/>
  <c r="H260" i="50"/>
  <c r="I260" i="50"/>
  <c r="J260" i="50"/>
  <c r="K260" i="50"/>
  <c r="D261" i="50"/>
  <c r="E261" i="50"/>
  <c r="F261" i="50"/>
  <c r="G261" i="50"/>
  <c r="H261" i="50"/>
  <c r="I261" i="50"/>
  <c r="J261" i="50"/>
  <c r="K261" i="50"/>
  <c r="D262" i="50"/>
  <c r="E262" i="50"/>
  <c r="F262" i="50"/>
  <c r="G262" i="50"/>
  <c r="H262" i="50"/>
  <c r="I262" i="50"/>
  <c r="J262" i="50"/>
  <c r="K262" i="50"/>
  <c r="D263" i="50"/>
  <c r="E263" i="50"/>
  <c r="F263" i="50"/>
  <c r="G263" i="50"/>
  <c r="H263" i="50"/>
  <c r="I263" i="50"/>
  <c r="J263" i="50"/>
  <c r="K263" i="50"/>
  <c r="D264" i="50"/>
  <c r="E264" i="50"/>
  <c r="F264" i="50"/>
  <c r="G264" i="50"/>
  <c r="H264" i="50"/>
  <c r="I264" i="50"/>
  <c r="J264" i="50"/>
  <c r="K264" i="50"/>
  <c r="D265" i="50"/>
  <c r="E265" i="50"/>
  <c r="F265" i="50"/>
  <c r="G265" i="50"/>
  <c r="H265" i="50"/>
  <c r="I265" i="50"/>
  <c r="J265" i="50"/>
  <c r="K265" i="50"/>
  <c r="D266" i="50"/>
  <c r="E266" i="50"/>
  <c r="F266" i="50"/>
  <c r="G266" i="50"/>
  <c r="H266" i="50"/>
  <c r="I266" i="50"/>
  <c r="J266" i="50"/>
  <c r="K266" i="50"/>
  <c r="D267" i="50"/>
  <c r="E267" i="50"/>
  <c r="F267" i="50"/>
  <c r="G267" i="50"/>
  <c r="H267" i="50"/>
  <c r="I267" i="50"/>
  <c r="J267" i="50"/>
  <c r="K267" i="50"/>
  <c r="D268" i="50"/>
  <c r="E268" i="50"/>
  <c r="F268" i="50"/>
  <c r="G268" i="50"/>
  <c r="H268" i="50"/>
  <c r="I268" i="50"/>
  <c r="J268" i="50"/>
  <c r="K268" i="50"/>
  <c r="D269" i="50"/>
  <c r="E269" i="50"/>
  <c r="F269" i="50"/>
  <c r="G269" i="50"/>
  <c r="H269" i="50"/>
  <c r="I269" i="50"/>
  <c r="J269" i="50"/>
  <c r="K269" i="50"/>
  <c r="D270" i="50"/>
  <c r="E270" i="50"/>
  <c r="F270" i="50"/>
  <c r="G270" i="50"/>
  <c r="H270" i="50"/>
  <c r="I270" i="50"/>
  <c r="J270" i="50"/>
  <c r="K270" i="50"/>
  <c r="D271" i="50"/>
  <c r="E271" i="50"/>
  <c r="F271" i="50"/>
  <c r="G271" i="50"/>
  <c r="H271" i="50"/>
  <c r="I271" i="50"/>
  <c r="J271" i="50"/>
  <c r="K271" i="50"/>
  <c r="D272" i="50"/>
  <c r="E272" i="50"/>
  <c r="F272" i="50"/>
  <c r="G272" i="50"/>
  <c r="H272" i="50"/>
  <c r="I272" i="50"/>
  <c r="J272" i="50"/>
  <c r="K272" i="50"/>
  <c r="D273" i="50"/>
  <c r="E273" i="50"/>
  <c r="F273" i="50"/>
  <c r="G273" i="50"/>
  <c r="H273" i="50"/>
  <c r="I273" i="50"/>
  <c r="J273" i="50"/>
  <c r="K273" i="50"/>
  <c r="D274" i="50"/>
  <c r="E274" i="50"/>
  <c r="F274" i="50"/>
  <c r="G274" i="50"/>
  <c r="H274" i="50"/>
  <c r="I274" i="50"/>
  <c r="J274" i="50"/>
  <c r="K274" i="50"/>
  <c r="D275" i="50"/>
  <c r="E275" i="50"/>
  <c r="F275" i="50"/>
  <c r="G275" i="50"/>
  <c r="H275" i="50"/>
  <c r="I275" i="50"/>
  <c r="J275" i="50"/>
  <c r="K275" i="50"/>
  <c r="D276" i="50"/>
  <c r="E276" i="50"/>
  <c r="F276" i="50"/>
  <c r="G276" i="50"/>
  <c r="H276" i="50"/>
  <c r="I276" i="50"/>
  <c r="J276" i="50"/>
  <c r="K276" i="50"/>
  <c r="D277" i="50"/>
  <c r="E277" i="50"/>
  <c r="F277" i="50"/>
  <c r="G277" i="50"/>
  <c r="H277" i="50"/>
  <c r="I277" i="50"/>
  <c r="J277" i="50"/>
  <c r="K277" i="50"/>
  <c r="D278" i="50"/>
  <c r="E278" i="50"/>
  <c r="F278" i="50"/>
  <c r="G278" i="50"/>
  <c r="H278" i="50"/>
  <c r="I278" i="50"/>
  <c r="J278" i="50"/>
  <c r="K278" i="50"/>
  <c r="D279" i="50"/>
  <c r="E279" i="50"/>
  <c r="F279" i="50"/>
  <c r="G279" i="50"/>
  <c r="H279" i="50"/>
  <c r="I279" i="50"/>
  <c r="J279" i="50"/>
  <c r="K279" i="50"/>
  <c r="D280" i="50"/>
  <c r="E280" i="50"/>
  <c r="F280" i="50"/>
  <c r="G280" i="50"/>
  <c r="H280" i="50"/>
  <c r="I280" i="50"/>
  <c r="J280" i="50"/>
  <c r="K280" i="50"/>
  <c r="D281" i="50"/>
  <c r="E281" i="50"/>
  <c r="F281" i="50"/>
  <c r="G281" i="50"/>
  <c r="H281" i="50"/>
  <c r="I281" i="50"/>
  <c r="J281" i="50"/>
  <c r="K281" i="50"/>
  <c r="D282" i="50"/>
  <c r="E282" i="50"/>
  <c r="F282" i="50"/>
  <c r="G282" i="50"/>
  <c r="H282" i="50"/>
  <c r="I282" i="50"/>
  <c r="J282" i="50"/>
  <c r="K282" i="50"/>
  <c r="D283" i="50"/>
  <c r="E283" i="50"/>
  <c r="F283" i="50"/>
  <c r="G283" i="50"/>
  <c r="H283" i="50"/>
  <c r="I283" i="50"/>
  <c r="J283" i="50"/>
  <c r="K283" i="50"/>
  <c r="D284" i="50"/>
  <c r="E284" i="50"/>
  <c r="F284" i="50"/>
  <c r="G284" i="50"/>
  <c r="H284" i="50"/>
  <c r="I284" i="50"/>
  <c r="J284" i="50"/>
  <c r="K284" i="50"/>
  <c r="D285" i="50"/>
  <c r="E285" i="50"/>
  <c r="F285" i="50"/>
  <c r="G285" i="50"/>
  <c r="H285" i="50"/>
  <c r="I285" i="50"/>
  <c r="J285" i="50"/>
  <c r="K285" i="50"/>
  <c r="D286" i="50"/>
  <c r="E286" i="50"/>
  <c r="F286" i="50"/>
  <c r="G286" i="50"/>
  <c r="H286" i="50"/>
  <c r="I286" i="50"/>
  <c r="J286" i="50"/>
  <c r="K286" i="50"/>
  <c r="D287" i="50"/>
  <c r="E287" i="50"/>
  <c r="F287" i="50"/>
  <c r="G287" i="50"/>
  <c r="H287" i="50"/>
  <c r="I287" i="50"/>
  <c r="J287" i="50"/>
  <c r="K287" i="50"/>
  <c r="D288" i="50"/>
  <c r="E288" i="50"/>
  <c r="F288" i="50"/>
  <c r="G288" i="50"/>
  <c r="H288" i="50"/>
  <c r="I288" i="50"/>
  <c r="J288" i="50"/>
  <c r="K288" i="50"/>
  <c r="D289" i="50"/>
  <c r="E289" i="50"/>
  <c r="F289" i="50"/>
  <c r="G289" i="50"/>
  <c r="H289" i="50"/>
  <c r="I289" i="50"/>
  <c r="J289" i="50"/>
  <c r="K289" i="50"/>
  <c r="D290" i="50"/>
  <c r="E290" i="50"/>
  <c r="F290" i="50"/>
  <c r="G290" i="50"/>
  <c r="H290" i="50"/>
  <c r="I290" i="50"/>
  <c r="J290" i="50"/>
  <c r="K290" i="50"/>
  <c r="D291" i="50"/>
  <c r="E291" i="50"/>
  <c r="F291" i="50"/>
  <c r="G291" i="50"/>
  <c r="H291" i="50"/>
  <c r="I291" i="50"/>
  <c r="J291" i="50"/>
  <c r="K291" i="50"/>
  <c r="D292" i="50"/>
  <c r="E292" i="50"/>
  <c r="F292" i="50"/>
  <c r="G292" i="50"/>
  <c r="H292" i="50"/>
  <c r="I292" i="50"/>
  <c r="J292" i="50"/>
  <c r="K292" i="50"/>
  <c r="D293" i="50"/>
  <c r="E293" i="50"/>
  <c r="F293" i="50"/>
  <c r="G293" i="50"/>
  <c r="H293" i="50"/>
  <c r="I293" i="50"/>
  <c r="J293" i="50"/>
  <c r="K293" i="50"/>
  <c r="D294" i="50"/>
  <c r="E294" i="50"/>
  <c r="F294" i="50"/>
  <c r="G294" i="50"/>
  <c r="H294" i="50"/>
  <c r="I294" i="50"/>
  <c r="J294" i="50"/>
  <c r="K294" i="50"/>
  <c r="D295" i="50"/>
  <c r="E295" i="50"/>
  <c r="F295" i="50"/>
  <c r="G295" i="50"/>
  <c r="H295" i="50"/>
  <c r="I295" i="50"/>
  <c r="J295" i="50"/>
  <c r="K295" i="50"/>
  <c r="D296" i="50"/>
  <c r="E296" i="50"/>
  <c r="F296" i="50"/>
  <c r="G296" i="50"/>
  <c r="H296" i="50"/>
  <c r="I296" i="50"/>
  <c r="J296" i="50"/>
  <c r="K296" i="50"/>
  <c r="D297" i="50"/>
  <c r="E297" i="50"/>
  <c r="F297" i="50"/>
  <c r="G297" i="50"/>
  <c r="H297" i="50"/>
  <c r="I297" i="50"/>
  <c r="J297" i="50"/>
  <c r="K297" i="50"/>
  <c r="D298" i="50"/>
  <c r="E298" i="50"/>
  <c r="F298" i="50"/>
  <c r="G298" i="50"/>
  <c r="H298" i="50"/>
  <c r="I298" i="50"/>
  <c r="J298" i="50"/>
  <c r="K298" i="50"/>
  <c r="D299" i="50"/>
  <c r="E299" i="50"/>
  <c r="F299" i="50"/>
  <c r="G299" i="50"/>
  <c r="H299" i="50"/>
  <c r="I299" i="50"/>
  <c r="J299" i="50"/>
  <c r="K299" i="50"/>
  <c r="D300" i="50"/>
  <c r="E300" i="50"/>
  <c r="F300" i="50"/>
  <c r="G300" i="50"/>
  <c r="H300" i="50"/>
  <c r="I300" i="50"/>
  <c r="J300" i="50"/>
  <c r="K300" i="50"/>
  <c r="D301" i="50"/>
  <c r="E301" i="50"/>
  <c r="F301" i="50"/>
  <c r="G301" i="50"/>
  <c r="H301" i="50"/>
  <c r="I301" i="50"/>
  <c r="J301" i="50"/>
  <c r="K301" i="50"/>
  <c r="D302" i="50"/>
  <c r="E302" i="50"/>
  <c r="F302" i="50"/>
  <c r="G302" i="50"/>
  <c r="H302" i="50"/>
  <c r="I302" i="50"/>
  <c r="J302" i="50"/>
  <c r="K302" i="50"/>
  <c r="D303" i="50"/>
  <c r="E303" i="50"/>
  <c r="F303" i="50"/>
  <c r="G303" i="50"/>
  <c r="H303" i="50"/>
  <c r="I303" i="50"/>
  <c r="J303" i="50"/>
  <c r="K303" i="50"/>
  <c r="D304" i="50"/>
  <c r="E304" i="50"/>
  <c r="F304" i="50"/>
  <c r="G304" i="50"/>
  <c r="H304" i="50"/>
  <c r="I304" i="50"/>
  <c r="J304" i="50"/>
  <c r="K304" i="50"/>
  <c r="D305" i="50"/>
  <c r="E305" i="50"/>
  <c r="F305" i="50"/>
  <c r="G305" i="50"/>
  <c r="H305" i="50"/>
  <c r="I305" i="50"/>
  <c r="J305" i="50"/>
  <c r="K305" i="50"/>
  <c r="D306" i="50"/>
  <c r="E306" i="50"/>
  <c r="F306" i="50"/>
  <c r="G306" i="50"/>
  <c r="H306" i="50"/>
  <c r="I306" i="50"/>
  <c r="J306" i="50"/>
  <c r="K306" i="50"/>
  <c r="D307" i="50"/>
  <c r="E307" i="50"/>
  <c r="F307" i="50"/>
  <c r="G307" i="50"/>
  <c r="H307" i="50"/>
  <c r="I307" i="50"/>
  <c r="J307" i="50"/>
  <c r="K307" i="50"/>
  <c r="D308" i="50"/>
  <c r="E308" i="50"/>
  <c r="F308" i="50"/>
  <c r="G308" i="50"/>
  <c r="H308" i="50"/>
  <c r="I308" i="50"/>
  <c r="J308" i="50"/>
  <c r="K308" i="50"/>
  <c r="D309" i="50"/>
  <c r="E309" i="50"/>
  <c r="F309" i="50"/>
  <c r="G309" i="50"/>
  <c r="H309" i="50"/>
  <c r="I309" i="50"/>
  <c r="J309" i="50"/>
  <c r="K309" i="50"/>
  <c r="D310" i="50"/>
  <c r="E310" i="50"/>
  <c r="F310" i="50"/>
  <c r="G310" i="50"/>
  <c r="H310" i="50"/>
  <c r="I310" i="50"/>
  <c r="J310" i="50"/>
  <c r="K310" i="50"/>
  <c r="D311" i="50"/>
  <c r="E311" i="50"/>
  <c r="F311" i="50"/>
  <c r="G311" i="50"/>
  <c r="H311" i="50"/>
  <c r="I311" i="50"/>
  <c r="J311" i="50"/>
  <c r="K311" i="50"/>
  <c r="D312" i="50"/>
  <c r="E312" i="50"/>
  <c r="F312" i="50"/>
  <c r="G312" i="50"/>
  <c r="H312" i="50"/>
  <c r="I312" i="50"/>
  <c r="J312" i="50"/>
  <c r="K312" i="50"/>
  <c r="D313" i="50"/>
  <c r="E313" i="50"/>
  <c r="F313" i="50"/>
  <c r="G313" i="50"/>
  <c r="H313" i="50"/>
  <c r="I313" i="50"/>
  <c r="J313" i="50"/>
  <c r="K313" i="50"/>
  <c r="D314" i="50"/>
  <c r="E314" i="50"/>
  <c r="F314" i="50"/>
  <c r="G314" i="50"/>
  <c r="H314" i="50"/>
  <c r="I314" i="50"/>
  <c r="J314" i="50"/>
  <c r="K314" i="50"/>
  <c r="D315" i="50"/>
  <c r="E315" i="50"/>
  <c r="F315" i="50"/>
  <c r="G315" i="50"/>
  <c r="H315" i="50"/>
  <c r="I315" i="50"/>
  <c r="J315" i="50"/>
  <c r="K315" i="50"/>
  <c r="D316" i="50"/>
  <c r="E316" i="50"/>
  <c r="F316" i="50"/>
  <c r="G316" i="50"/>
  <c r="H316" i="50"/>
  <c r="I316" i="50"/>
  <c r="J316" i="50"/>
  <c r="K316" i="50"/>
  <c r="D317" i="50"/>
  <c r="E317" i="50"/>
  <c r="F317" i="50"/>
  <c r="G317" i="50"/>
  <c r="H317" i="50"/>
  <c r="I317" i="50"/>
  <c r="J317" i="50"/>
  <c r="K317" i="50"/>
  <c r="D318" i="50"/>
  <c r="E318" i="50"/>
  <c r="F318" i="50"/>
  <c r="G318" i="50"/>
  <c r="H318" i="50"/>
  <c r="I318" i="50"/>
  <c r="J318" i="50"/>
  <c r="K318" i="50"/>
  <c r="D319" i="50"/>
  <c r="E319" i="50"/>
  <c r="F319" i="50"/>
  <c r="G319" i="50"/>
  <c r="H319" i="50"/>
  <c r="I319" i="50"/>
  <c r="J319" i="50"/>
  <c r="K319" i="50"/>
  <c r="D320" i="50"/>
  <c r="E320" i="50"/>
  <c r="F320" i="50"/>
  <c r="G320" i="50"/>
  <c r="H320" i="50"/>
  <c r="I320" i="50"/>
  <c r="J320" i="50"/>
  <c r="K320" i="50"/>
  <c r="D321" i="50"/>
  <c r="E321" i="50"/>
  <c r="F321" i="50"/>
  <c r="G321" i="50"/>
  <c r="H321" i="50"/>
  <c r="I321" i="50"/>
  <c r="J321" i="50"/>
  <c r="K321" i="50"/>
  <c r="D322" i="50"/>
  <c r="E322" i="50"/>
  <c r="F322" i="50"/>
  <c r="G322" i="50"/>
  <c r="H322" i="50"/>
  <c r="I322" i="50"/>
  <c r="J322" i="50"/>
  <c r="K322" i="50"/>
  <c r="D323" i="50"/>
  <c r="E323" i="50"/>
  <c r="F323" i="50"/>
  <c r="G323" i="50"/>
  <c r="H323" i="50"/>
  <c r="I323" i="50"/>
  <c r="J323" i="50"/>
  <c r="K323" i="50"/>
  <c r="E103" i="51"/>
  <c r="F103" i="51"/>
  <c r="G103" i="51"/>
  <c r="H103" i="51"/>
  <c r="I103" i="51"/>
  <c r="J103" i="51"/>
  <c r="K103" i="51"/>
  <c r="E104" i="51"/>
  <c r="F104" i="51"/>
  <c r="G104" i="51"/>
  <c r="H104" i="51"/>
  <c r="I104" i="51"/>
  <c r="J104" i="51"/>
  <c r="K104" i="51"/>
  <c r="E105" i="51"/>
  <c r="F105" i="51"/>
  <c r="G105" i="51"/>
  <c r="H105" i="51"/>
  <c r="I105" i="51"/>
  <c r="J105" i="51"/>
  <c r="K105" i="51"/>
  <c r="E106" i="51"/>
  <c r="F106" i="51"/>
  <c r="G106" i="51"/>
  <c r="H106" i="51"/>
  <c r="I106" i="51"/>
  <c r="J106" i="51"/>
  <c r="K106" i="51"/>
  <c r="E107" i="51"/>
  <c r="F107" i="51"/>
  <c r="G107" i="51"/>
  <c r="H107" i="51"/>
  <c r="I107" i="51"/>
  <c r="J107" i="51"/>
  <c r="K107" i="51"/>
  <c r="E108" i="51"/>
  <c r="F108" i="51"/>
  <c r="G108" i="51"/>
  <c r="H108" i="51"/>
  <c r="I108" i="51"/>
  <c r="J108" i="51"/>
  <c r="K108" i="51"/>
  <c r="E109" i="51"/>
  <c r="F109" i="51"/>
  <c r="G109" i="51"/>
  <c r="H109" i="51"/>
  <c r="I109" i="51"/>
  <c r="J109" i="51"/>
  <c r="K109" i="51"/>
  <c r="E110" i="51"/>
  <c r="F110" i="51"/>
  <c r="G110" i="51"/>
  <c r="H110" i="51"/>
  <c r="I110" i="51"/>
  <c r="J110" i="51"/>
  <c r="K110" i="51"/>
  <c r="E111" i="51"/>
  <c r="F111" i="51"/>
  <c r="G111" i="51"/>
  <c r="H111" i="51"/>
  <c r="I111" i="51"/>
  <c r="J111" i="51"/>
  <c r="K111" i="51"/>
  <c r="E112" i="51"/>
  <c r="F112" i="51"/>
  <c r="G112" i="51"/>
  <c r="H112" i="51"/>
  <c r="I112" i="51"/>
  <c r="J112" i="51"/>
  <c r="K112" i="51"/>
  <c r="E113" i="51"/>
  <c r="F113" i="51"/>
  <c r="G113" i="51"/>
  <c r="H113" i="51"/>
  <c r="I113" i="51"/>
  <c r="J113" i="51"/>
  <c r="K113" i="51"/>
  <c r="E114" i="51"/>
  <c r="F114" i="51"/>
  <c r="G114" i="51"/>
  <c r="H114" i="51"/>
  <c r="I114" i="51"/>
  <c r="J114" i="51"/>
  <c r="K114" i="51"/>
  <c r="E115" i="51"/>
  <c r="F115" i="51"/>
  <c r="G115" i="51"/>
  <c r="H115" i="51"/>
  <c r="I115" i="51"/>
  <c r="J115" i="51"/>
  <c r="K115" i="51"/>
  <c r="E116" i="51"/>
  <c r="F116" i="51"/>
  <c r="G116" i="51"/>
  <c r="H116" i="51"/>
  <c r="I116" i="51"/>
  <c r="J116" i="51"/>
  <c r="K116" i="51"/>
  <c r="E117" i="51"/>
  <c r="F117" i="51"/>
  <c r="G117" i="51"/>
  <c r="H117" i="51"/>
  <c r="I117" i="51"/>
  <c r="J117" i="51"/>
  <c r="K117" i="51"/>
  <c r="E118" i="51"/>
  <c r="F118" i="51"/>
  <c r="G118" i="51"/>
  <c r="H118" i="51"/>
  <c r="I118" i="51"/>
  <c r="J118" i="51"/>
  <c r="K118" i="51"/>
  <c r="E119" i="51"/>
  <c r="F119" i="51"/>
  <c r="G119" i="51"/>
  <c r="H119" i="51"/>
  <c r="I119" i="51"/>
  <c r="J119" i="51"/>
  <c r="K119" i="51"/>
  <c r="E120" i="51"/>
  <c r="F120" i="51"/>
  <c r="G120" i="51"/>
  <c r="H120" i="51"/>
  <c r="I120" i="51"/>
  <c r="J120" i="51"/>
  <c r="K120" i="51"/>
  <c r="E121" i="51"/>
  <c r="F121" i="51"/>
  <c r="G121" i="51"/>
  <c r="H121" i="51"/>
  <c r="I121" i="51"/>
  <c r="J121" i="51"/>
  <c r="K121" i="51"/>
  <c r="E122" i="51"/>
  <c r="F122" i="51"/>
  <c r="G122" i="51"/>
  <c r="H122" i="51"/>
  <c r="I122" i="51"/>
  <c r="J122" i="51"/>
  <c r="K122" i="51"/>
  <c r="E123" i="51"/>
  <c r="F123" i="51"/>
  <c r="G123" i="51"/>
  <c r="H123" i="51"/>
  <c r="I123" i="51"/>
  <c r="J123" i="51"/>
  <c r="K123" i="51"/>
  <c r="E124" i="51"/>
  <c r="F124" i="51"/>
  <c r="G124" i="51"/>
  <c r="H124" i="51"/>
  <c r="I124" i="51"/>
  <c r="J124" i="51"/>
  <c r="K124" i="51"/>
  <c r="E125" i="51"/>
  <c r="F125" i="51"/>
  <c r="G125" i="51"/>
  <c r="H125" i="51"/>
  <c r="I125" i="51"/>
  <c r="J125" i="51"/>
  <c r="K125" i="51"/>
  <c r="E126" i="51"/>
  <c r="F126" i="51"/>
  <c r="G126" i="51"/>
  <c r="H126" i="51"/>
  <c r="I126" i="51"/>
  <c r="J126" i="51"/>
  <c r="K126" i="51"/>
  <c r="E127" i="51"/>
  <c r="F127" i="51"/>
  <c r="G127" i="51"/>
  <c r="H127" i="51"/>
  <c r="I127" i="51"/>
  <c r="J127" i="51"/>
  <c r="K127" i="51"/>
  <c r="E128" i="51"/>
  <c r="F128" i="51"/>
  <c r="G128" i="51"/>
  <c r="H128" i="51"/>
  <c r="I128" i="51"/>
  <c r="J128" i="51"/>
  <c r="K128" i="51"/>
  <c r="E129" i="51"/>
  <c r="F129" i="51"/>
  <c r="G129" i="51"/>
  <c r="H129" i="51"/>
  <c r="I129" i="51"/>
  <c r="J129" i="51"/>
  <c r="K129" i="51"/>
  <c r="E130" i="51"/>
  <c r="F130" i="51"/>
  <c r="G130" i="51"/>
  <c r="H130" i="51"/>
  <c r="I130" i="51"/>
  <c r="J130" i="51"/>
  <c r="K130" i="51"/>
  <c r="E131" i="51"/>
  <c r="F131" i="51"/>
  <c r="G131" i="51"/>
  <c r="H131" i="51"/>
  <c r="I131" i="51"/>
  <c r="J131" i="51"/>
  <c r="K131" i="51"/>
  <c r="E132" i="51"/>
  <c r="F132" i="51"/>
  <c r="G132" i="51"/>
  <c r="H132" i="51"/>
  <c r="I132" i="51"/>
  <c r="J132" i="51"/>
  <c r="K132" i="51"/>
  <c r="E133" i="51"/>
  <c r="F133" i="51"/>
  <c r="G133" i="51"/>
  <c r="H133" i="51"/>
  <c r="I133" i="51"/>
  <c r="J133" i="51"/>
  <c r="K133" i="51"/>
  <c r="E134" i="51"/>
  <c r="F134" i="51"/>
  <c r="G134" i="51"/>
  <c r="H134" i="51"/>
  <c r="I134" i="51"/>
  <c r="J134" i="51"/>
  <c r="K134" i="51"/>
  <c r="E135" i="51"/>
  <c r="F135" i="51"/>
  <c r="G135" i="51"/>
  <c r="H135" i="51"/>
  <c r="I135" i="51"/>
  <c r="J135" i="51"/>
  <c r="K135" i="51"/>
  <c r="E136" i="51"/>
  <c r="F136" i="51"/>
  <c r="G136" i="51"/>
  <c r="H136" i="51"/>
  <c r="I136" i="51"/>
  <c r="J136" i="51"/>
  <c r="K136" i="51"/>
  <c r="E137" i="51"/>
  <c r="F137" i="51"/>
  <c r="G137" i="51"/>
  <c r="H137" i="51"/>
  <c r="I137" i="51"/>
  <c r="J137" i="51"/>
  <c r="K137" i="51"/>
  <c r="E138" i="51"/>
  <c r="F138" i="51"/>
  <c r="G138" i="51"/>
  <c r="H138" i="51"/>
  <c r="I138" i="51"/>
  <c r="J138" i="51"/>
  <c r="K138" i="51"/>
  <c r="E139" i="51"/>
  <c r="F139" i="51"/>
  <c r="G139" i="51"/>
  <c r="H139" i="51"/>
  <c r="I139" i="51"/>
  <c r="J139" i="51"/>
  <c r="K139" i="51"/>
  <c r="E140" i="51"/>
  <c r="F140" i="51"/>
  <c r="G140" i="51"/>
  <c r="H140" i="51"/>
  <c r="I140" i="51"/>
  <c r="J140" i="51"/>
  <c r="K140" i="51"/>
  <c r="E141" i="51"/>
  <c r="F141" i="51"/>
  <c r="G141" i="51"/>
  <c r="H141" i="51"/>
  <c r="I141" i="51"/>
  <c r="J141" i="51"/>
  <c r="K141" i="51"/>
  <c r="E142" i="51"/>
  <c r="F142" i="51"/>
  <c r="G142" i="51"/>
  <c r="H142" i="51"/>
  <c r="I142" i="51"/>
  <c r="J142" i="51"/>
  <c r="K142" i="51"/>
  <c r="E143" i="51"/>
  <c r="F143" i="51"/>
  <c r="G143" i="51"/>
  <c r="H143" i="51"/>
  <c r="I143" i="51"/>
  <c r="J143" i="51"/>
  <c r="K143" i="51"/>
  <c r="E144" i="51"/>
  <c r="F144" i="51"/>
  <c r="G144" i="51"/>
  <c r="H144" i="51"/>
  <c r="I144" i="51"/>
  <c r="J144" i="51"/>
  <c r="K144" i="51"/>
  <c r="E145" i="51"/>
  <c r="F145" i="51"/>
  <c r="G145" i="51"/>
  <c r="H145" i="51"/>
  <c r="I145" i="51"/>
  <c r="J145" i="51"/>
  <c r="K145" i="51"/>
  <c r="E146" i="51"/>
  <c r="F146" i="51"/>
  <c r="G146" i="51"/>
  <c r="H146" i="51"/>
  <c r="I146" i="51"/>
  <c r="J146" i="51"/>
  <c r="K146" i="51"/>
  <c r="E147" i="51"/>
  <c r="F147" i="51"/>
  <c r="G147" i="51"/>
  <c r="H147" i="51"/>
  <c r="I147" i="51"/>
  <c r="J147" i="51"/>
  <c r="K147" i="51"/>
  <c r="E148" i="51"/>
  <c r="F148" i="51"/>
  <c r="G148" i="51"/>
  <c r="H148" i="51"/>
  <c r="I148" i="51"/>
  <c r="J148" i="51"/>
  <c r="K148" i="51"/>
  <c r="E149" i="51"/>
  <c r="F149" i="51"/>
  <c r="G149" i="51"/>
  <c r="H149" i="51"/>
  <c r="I149" i="51"/>
  <c r="J149" i="51"/>
  <c r="K149" i="51"/>
  <c r="E150" i="51"/>
  <c r="F150" i="51"/>
  <c r="G150" i="51"/>
  <c r="H150" i="51"/>
  <c r="I150" i="51"/>
  <c r="J150" i="51"/>
  <c r="K150" i="51"/>
  <c r="E151" i="51"/>
  <c r="F151" i="51"/>
  <c r="G151" i="51"/>
  <c r="H151" i="51"/>
  <c r="I151" i="51"/>
  <c r="J151" i="51"/>
  <c r="K151" i="51"/>
  <c r="E152" i="51"/>
  <c r="F152" i="51"/>
  <c r="G152" i="51"/>
  <c r="H152" i="51"/>
  <c r="I152" i="51"/>
  <c r="J152" i="51"/>
  <c r="K152" i="51"/>
  <c r="E153" i="51"/>
  <c r="F153" i="51"/>
  <c r="G153" i="51"/>
  <c r="H153" i="51"/>
  <c r="I153" i="51"/>
  <c r="J153" i="51"/>
  <c r="K153" i="51"/>
  <c r="E154" i="51"/>
  <c r="F154" i="51"/>
  <c r="G154" i="51"/>
  <c r="H154" i="51"/>
  <c r="I154" i="51"/>
  <c r="J154" i="51"/>
  <c r="K154" i="51"/>
  <c r="E155" i="51"/>
  <c r="F155" i="51"/>
  <c r="G155" i="51"/>
  <c r="H155" i="51"/>
  <c r="I155" i="51"/>
  <c r="J155" i="51"/>
  <c r="K155" i="51"/>
  <c r="E156" i="51"/>
  <c r="F156" i="51"/>
  <c r="G156" i="51"/>
  <c r="H156" i="51"/>
  <c r="I156" i="51"/>
  <c r="J156" i="51"/>
  <c r="K156" i="51"/>
  <c r="E157" i="51"/>
  <c r="F157" i="51"/>
  <c r="G157" i="51"/>
  <c r="H157" i="51"/>
  <c r="I157" i="51"/>
  <c r="J157" i="51"/>
  <c r="K157" i="51"/>
  <c r="E158" i="51"/>
  <c r="F158" i="51"/>
  <c r="G158" i="51"/>
  <c r="H158" i="51"/>
  <c r="I158" i="51"/>
  <c r="J158" i="51"/>
  <c r="K158" i="51"/>
  <c r="E159" i="51"/>
  <c r="F159" i="51"/>
  <c r="G159" i="51"/>
  <c r="H159" i="51"/>
  <c r="I159" i="51"/>
  <c r="J159" i="51"/>
  <c r="K159" i="51"/>
  <c r="E160" i="51"/>
  <c r="F160" i="51"/>
  <c r="G160" i="51"/>
  <c r="H160" i="51"/>
  <c r="I160" i="51"/>
  <c r="J160" i="51"/>
  <c r="K160" i="51"/>
  <c r="E161" i="51"/>
  <c r="F161" i="51"/>
  <c r="G161" i="51"/>
  <c r="H161" i="51"/>
  <c r="I161" i="51"/>
  <c r="J161" i="51"/>
  <c r="K161" i="51"/>
  <c r="E162" i="51"/>
  <c r="F162" i="51"/>
  <c r="G162" i="51"/>
  <c r="H162" i="51"/>
  <c r="I162" i="51"/>
  <c r="J162" i="51"/>
  <c r="K162" i="51"/>
  <c r="E163" i="51"/>
  <c r="F163" i="51"/>
  <c r="G163" i="51"/>
  <c r="H163" i="51"/>
  <c r="I163" i="51"/>
  <c r="J163" i="51"/>
  <c r="K163" i="51"/>
  <c r="E164" i="51"/>
  <c r="F164" i="51"/>
  <c r="G164" i="51"/>
  <c r="H164" i="51"/>
  <c r="I164" i="51"/>
  <c r="J164" i="51"/>
  <c r="K164" i="51"/>
  <c r="E165" i="51"/>
  <c r="F165" i="51"/>
  <c r="G165" i="51"/>
  <c r="H165" i="51"/>
  <c r="I165" i="51"/>
  <c r="J165" i="51"/>
  <c r="K165" i="51"/>
  <c r="E166" i="51"/>
  <c r="F166" i="51"/>
  <c r="G166" i="51"/>
  <c r="H166" i="51"/>
  <c r="I166" i="51"/>
  <c r="J166" i="51"/>
  <c r="K166" i="51"/>
  <c r="E167" i="51"/>
  <c r="F167" i="51"/>
  <c r="G167" i="51"/>
  <c r="H167" i="51"/>
  <c r="I167" i="51"/>
  <c r="J167" i="51"/>
  <c r="K167" i="51"/>
  <c r="E168" i="51"/>
  <c r="F168" i="51"/>
  <c r="G168" i="51"/>
  <c r="H168" i="51"/>
  <c r="I168" i="51"/>
  <c r="J168" i="51"/>
  <c r="K168" i="51"/>
  <c r="E169" i="51"/>
  <c r="F169" i="51"/>
  <c r="G169" i="51"/>
  <c r="H169" i="51"/>
  <c r="I169" i="51"/>
  <c r="J169" i="51"/>
  <c r="K169" i="51"/>
  <c r="E170" i="51"/>
  <c r="F170" i="51"/>
  <c r="G170" i="51"/>
  <c r="H170" i="51"/>
  <c r="I170" i="51"/>
  <c r="J170" i="51"/>
  <c r="K170" i="51"/>
  <c r="E171" i="51"/>
  <c r="F171" i="51"/>
  <c r="G171" i="51"/>
  <c r="H171" i="51"/>
  <c r="I171" i="51"/>
  <c r="J171" i="51"/>
  <c r="K171" i="51"/>
  <c r="E172" i="51"/>
  <c r="F172" i="51"/>
  <c r="G172" i="51"/>
  <c r="H172" i="51"/>
  <c r="I172" i="51"/>
  <c r="J172" i="51"/>
  <c r="K172" i="51"/>
  <c r="E173" i="51"/>
  <c r="F173" i="51"/>
  <c r="G173" i="51"/>
  <c r="H173" i="51"/>
  <c r="I173" i="51"/>
  <c r="J173" i="51"/>
  <c r="K173" i="51"/>
  <c r="E174" i="51"/>
  <c r="F174" i="51"/>
  <c r="G174" i="51"/>
  <c r="H174" i="51"/>
  <c r="I174" i="51"/>
  <c r="J174" i="51"/>
  <c r="K174" i="51"/>
  <c r="E175" i="51"/>
  <c r="F175" i="51"/>
  <c r="G175" i="51"/>
  <c r="H175" i="51"/>
  <c r="I175" i="51"/>
  <c r="J175" i="51"/>
  <c r="K175" i="51"/>
  <c r="E176" i="51"/>
  <c r="F176" i="51"/>
  <c r="G176" i="51"/>
  <c r="H176" i="51"/>
  <c r="I176" i="51"/>
  <c r="J176" i="51"/>
  <c r="K176" i="51"/>
  <c r="E177" i="51"/>
  <c r="F177" i="51"/>
  <c r="G177" i="51"/>
  <c r="H177" i="51"/>
  <c r="I177" i="51"/>
  <c r="J177" i="51"/>
  <c r="K177" i="51"/>
  <c r="E178" i="51"/>
  <c r="F178" i="51"/>
  <c r="G178" i="51"/>
  <c r="H178" i="51"/>
  <c r="I178" i="51"/>
  <c r="J178" i="51"/>
  <c r="K178" i="51"/>
  <c r="E179" i="51"/>
  <c r="F179" i="51"/>
  <c r="G179" i="51"/>
  <c r="H179" i="51"/>
  <c r="I179" i="51"/>
  <c r="J179" i="51"/>
  <c r="K179" i="51"/>
  <c r="E180" i="51"/>
  <c r="F180" i="51"/>
  <c r="G180" i="51"/>
  <c r="H180" i="51"/>
  <c r="I180" i="51"/>
  <c r="J180" i="51"/>
  <c r="K180" i="51"/>
  <c r="E181" i="51"/>
  <c r="F181" i="51"/>
  <c r="G181" i="51"/>
  <c r="H181" i="51"/>
  <c r="I181" i="51"/>
  <c r="J181" i="51"/>
  <c r="K181" i="51"/>
  <c r="E182" i="51"/>
  <c r="F182" i="51"/>
  <c r="G182" i="51"/>
  <c r="H182" i="51"/>
  <c r="I182" i="51"/>
  <c r="J182" i="51"/>
  <c r="K182" i="51"/>
  <c r="E183" i="51"/>
  <c r="F183" i="51"/>
  <c r="G183" i="51"/>
  <c r="H183" i="51"/>
  <c r="I183" i="51"/>
  <c r="J183" i="51"/>
  <c r="K183" i="51"/>
  <c r="E184" i="51"/>
  <c r="F184" i="51"/>
  <c r="G184" i="51"/>
  <c r="H184" i="51"/>
  <c r="I184" i="51"/>
  <c r="J184" i="51"/>
  <c r="K184" i="51"/>
  <c r="E185" i="51"/>
  <c r="F185" i="51"/>
  <c r="G185" i="51"/>
  <c r="H185" i="51"/>
  <c r="I185" i="51"/>
  <c r="J185" i="51"/>
  <c r="K185" i="51"/>
  <c r="E186" i="51"/>
  <c r="F186" i="51"/>
  <c r="G186" i="51"/>
  <c r="H186" i="51"/>
  <c r="I186" i="51"/>
  <c r="J186" i="51"/>
  <c r="K186" i="51"/>
  <c r="E187" i="51"/>
  <c r="F187" i="51"/>
  <c r="G187" i="51"/>
  <c r="H187" i="51"/>
  <c r="I187" i="51"/>
  <c r="J187" i="51"/>
  <c r="K187" i="51"/>
  <c r="E188" i="51"/>
  <c r="F188" i="51"/>
  <c r="G188" i="51"/>
  <c r="H188" i="51"/>
  <c r="I188" i="51"/>
  <c r="J188" i="51"/>
  <c r="K188" i="51"/>
  <c r="E189" i="51"/>
  <c r="F189" i="51"/>
  <c r="G189" i="51"/>
  <c r="H189" i="51"/>
  <c r="I189" i="51"/>
  <c r="J189" i="51"/>
  <c r="K189" i="51"/>
  <c r="E190" i="51"/>
  <c r="F190" i="51"/>
  <c r="G190" i="51"/>
  <c r="H190" i="51"/>
  <c r="I190" i="51"/>
  <c r="J190" i="51"/>
  <c r="K190" i="51"/>
  <c r="E191" i="51"/>
  <c r="F191" i="51"/>
  <c r="G191" i="51"/>
  <c r="H191" i="51"/>
  <c r="I191" i="51"/>
  <c r="J191" i="51"/>
  <c r="K191" i="51"/>
  <c r="E192" i="51"/>
  <c r="F192" i="51"/>
  <c r="G192" i="51"/>
  <c r="H192" i="51"/>
  <c r="I192" i="51"/>
  <c r="J192" i="51"/>
  <c r="K192" i="51"/>
  <c r="E193" i="51"/>
  <c r="F193" i="51"/>
  <c r="G193" i="51"/>
  <c r="H193" i="51"/>
  <c r="I193" i="51"/>
  <c r="J193" i="51"/>
  <c r="K193" i="51"/>
  <c r="E194" i="51"/>
  <c r="F194" i="51"/>
  <c r="G194" i="51"/>
  <c r="H194" i="51"/>
  <c r="I194" i="51"/>
  <c r="J194" i="51"/>
  <c r="K194" i="51"/>
  <c r="E195" i="51"/>
  <c r="F195" i="51"/>
  <c r="G195" i="51"/>
  <c r="H195" i="51"/>
  <c r="I195" i="51"/>
  <c r="J195" i="51"/>
  <c r="K195" i="51"/>
  <c r="E196" i="51"/>
  <c r="F196" i="51"/>
  <c r="G196" i="51"/>
  <c r="H196" i="51"/>
  <c r="I196" i="51"/>
  <c r="J196" i="51"/>
  <c r="K196" i="51"/>
  <c r="E197" i="51"/>
  <c r="F197" i="51"/>
  <c r="G197" i="51"/>
  <c r="H197" i="51"/>
  <c r="I197" i="51"/>
  <c r="J197" i="51"/>
  <c r="K197" i="51"/>
  <c r="E198" i="51"/>
  <c r="F198" i="51"/>
  <c r="G198" i="51"/>
  <c r="H198" i="51"/>
  <c r="I198" i="51"/>
  <c r="J198" i="51"/>
  <c r="K198" i="51"/>
  <c r="E199" i="51"/>
  <c r="F199" i="51"/>
  <c r="G199" i="51"/>
  <c r="H199" i="51"/>
  <c r="I199" i="51"/>
  <c r="J199" i="51"/>
  <c r="K199" i="51"/>
  <c r="E200" i="51"/>
  <c r="F200" i="51"/>
  <c r="G200" i="51"/>
  <c r="H200" i="51"/>
  <c r="I200" i="51"/>
  <c r="J200" i="51"/>
  <c r="K200" i="51"/>
  <c r="E201" i="51"/>
  <c r="F201" i="51"/>
  <c r="G201" i="51"/>
  <c r="H201" i="51"/>
  <c r="I201" i="51"/>
  <c r="J201" i="51"/>
  <c r="K201" i="51"/>
  <c r="E202" i="51"/>
  <c r="F202" i="51"/>
  <c r="G202" i="51"/>
  <c r="H202" i="51"/>
  <c r="I202" i="51"/>
  <c r="J202" i="51"/>
  <c r="K202" i="51"/>
  <c r="E203" i="51"/>
  <c r="F203" i="51"/>
  <c r="G203" i="51"/>
  <c r="H203" i="51"/>
  <c r="I203" i="51"/>
  <c r="J203" i="51"/>
  <c r="K203" i="51"/>
  <c r="E204" i="51"/>
  <c r="F204" i="51"/>
  <c r="G204" i="51"/>
  <c r="H204" i="51"/>
  <c r="I204" i="51"/>
  <c r="J204" i="51"/>
  <c r="K204" i="51"/>
  <c r="E205" i="51"/>
  <c r="F205" i="51"/>
  <c r="G205" i="51"/>
  <c r="H205" i="51"/>
  <c r="I205" i="51"/>
  <c r="J205" i="51"/>
  <c r="K205" i="51"/>
  <c r="E206" i="51"/>
  <c r="F206" i="51"/>
  <c r="G206" i="51"/>
  <c r="H206" i="51"/>
  <c r="I206" i="51"/>
  <c r="J206" i="51"/>
  <c r="K206" i="51"/>
  <c r="E207" i="51"/>
  <c r="F207" i="51"/>
  <c r="G207" i="51"/>
  <c r="H207" i="51"/>
  <c r="I207" i="51"/>
  <c r="J207" i="51"/>
  <c r="K207" i="51"/>
  <c r="E208" i="51"/>
  <c r="F208" i="51"/>
  <c r="G208" i="51"/>
  <c r="H208" i="51"/>
  <c r="I208" i="51"/>
  <c r="J208" i="51"/>
  <c r="K208" i="51"/>
  <c r="E209" i="51"/>
  <c r="F209" i="51"/>
  <c r="G209" i="51"/>
  <c r="H209" i="51"/>
  <c r="I209" i="51"/>
  <c r="J209" i="51"/>
  <c r="K209" i="51"/>
  <c r="E210" i="51"/>
  <c r="F210" i="51"/>
  <c r="G210" i="51"/>
  <c r="H210" i="51"/>
  <c r="I210" i="51"/>
  <c r="J210" i="51"/>
  <c r="K210" i="51"/>
  <c r="E211" i="51"/>
  <c r="F211" i="51"/>
  <c r="G211" i="51"/>
  <c r="H211" i="51"/>
  <c r="I211" i="51"/>
  <c r="J211" i="51"/>
  <c r="K211" i="51"/>
  <c r="E212" i="51"/>
  <c r="F212" i="51"/>
  <c r="G212" i="51"/>
  <c r="H212" i="51"/>
  <c r="I212" i="51"/>
  <c r="J212" i="51"/>
  <c r="K212" i="51"/>
  <c r="E213" i="51"/>
  <c r="F213" i="51"/>
  <c r="G213" i="51"/>
  <c r="H213" i="51"/>
  <c r="I213" i="51"/>
  <c r="J213" i="51"/>
  <c r="K213" i="51"/>
  <c r="E214" i="51"/>
  <c r="F214" i="51"/>
  <c r="G214" i="51"/>
  <c r="H214" i="51"/>
  <c r="I214" i="51"/>
  <c r="J214" i="51"/>
  <c r="K214" i="51"/>
  <c r="E215" i="51"/>
  <c r="F215" i="51"/>
  <c r="G215" i="51"/>
  <c r="H215" i="51"/>
  <c r="I215" i="51"/>
  <c r="J215" i="51"/>
  <c r="K215" i="51"/>
  <c r="E216" i="51"/>
  <c r="F216" i="51"/>
  <c r="G216" i="51"/>
  <c r="H216" i="51"/>
  <c r="I216" i="51"/>
  <c r="J216" i="51"/>
  <c r="K216" i="51"/>
  <c r="E217" i="51"/>
  <c r="F217" i="51"/>
  <c r="G217" i="51"/>
  <c r="H217" i="51"/>
  <c r="I217" i="51"/>
  <c r="J217" i="51"/>
  <c r="K217" i="51"/>
  <c r="E218" i="51"/>
  <c r="F218" i="51"/>
  <c r="G218" i="51"/>
  <c r="H218" i="51"/>
  <c r="I218" i="51"/>
  <c r="J218" i="51"/>
  <c r="K218" i="51"/>
  <c r="E219" i="51"/>
  <c r="F219" i="51"/>
  <c r="G219" i="51"/>
  <c r="H219" i="51"/>
  <c r="I219" i="51"/>
  <c r="J219" i="51"/>
  <c r="K219" i="51"/>
  <c r="E220" i="51"/>
  <c r="F220" i="51"/>
  <c r="G220" i="51"/>
  <c r="H220" i="51"/>
  <c r="I220" i="51"/>
  <c r="J220" i="51"/>
  <c r="K220" i="51"/>
  <c r="E221" i="51"/>
  <c r="F221" i="51"/>
  <c r="G221" i="51"/>
  <c r="H221" i="51"/>
  <c r="I221" i="51"/>
  <c r="J221" i="51"/>
  <c r="K221" i="51"/>
  <c r="E222" i="51"/>
  <c r="F222" i="51"/>
  <c r="G222" i="51"/>
  <c r="H222" i="51"/>
  <c r="I222" i="51"/>
  <c r="J222" i="51"/>
  <c r="K222" i="51"/>
  <c r="E223" i="51"/>
  <c r="F223" i="51"/>
  <c r="G223" i="51"/>
  <c r="H223" i="51"/>
  <c r="I223" i="51"/>
  <c r="J223" i="51"/>
  <c r="K223" i="51"/>
  <c r="E224" i="51"/>
  <c r="F224" i="51"/>
  <c r="G224" i="51"/>
  <c r="H224" i="51"/>
  <c r="I224" i="51"/>
  <c r="J224" i="51"/>
  <c r="K224" i="51"/>
  <c r="E225" i="51"/>
  <c r="F225" i="51"/>
  <c r="G225" i="51"/>
  <c r="H225" i="51"/>
  <c r="I225" i="51"/>
  <c r="J225" i="51"/>
  <c r="K225" i="51"/>
  <c r="E226" i="51"/>
  <c r="F226" i="51"/>
  <c r="G226" i="51"/>
  <c r="H226" i="51"/>
  <c r="I226" i="51"/>
  <c r="J226" i="51"/>
  <c r="K226" i="51"/>
  <c r="E227" i="51"/>
  <c r="F227" i="51"/>
  <c r="G227" i="51"/>
  <c r="H227" i="51"/>
  <c r="I227" i="51"/>
  <c r="J227" i="51"/>
  <c r="K227" i="51"/>
  <c r="E228" i="51"/>
  <c r="F228" i="51"/>
  <c r="G228" i="51"/>
  <c r="H228" i="51"/>
  <c r="I228" i="51"/>
  <c r="J228" i="51"/>
  <c r="K228" i="51"/>
  <c r="E229" i="51"/>
  <c r="F229" i="51"/>
  <c r="G229" i="51"/>
  <c r="H229" i="51"/>
  <c r="I229" i="51"/>
  <c r="J229" i="51"/>
  <c r="K229" i="51"/>
  <c r="E230" i="51"/>
  <c r="F230" i="51"/>
  <c r="G230" i="51"/>
  <c r="H230" i="51"/>
  <c r="I230" i="51"/>
  <c r="J230" i="51"/>
  <c r="K230" i="51"/>
  <c r="E231" i="51"/>
  <c r="F231" i="51"/>
  <c r="G231" i="51"/>
  <c r="H231" i="51"/>
  <c r="I231" i="51"/>
  <c r="J231" i="51"/>
  <c r="K231" i="51"/>
  <c r="E232" i="51"/>
  <c r="F232" i="51"/>
  <c r="G232" i="51"/>
  <c r="H232" i="51"/>
  <c r="I232" i="51"/>
  <c r="J232" i="51"/>
  <c r="K232" i="51"/>
  <c r="E233" i="51"/>
  <c r="F233" i="51"/>
  <c r="G233" i="51"/>
  <c r="H233" i="51"/>
  <c r="I233" i="51"/>
  <c r="J233" i="51"/>
  <c r="K233" i="51"/>
  <c r="E234" i="51"/>
  <c r="F234" i="51"/>
  <c r="G234" i="51"/>
  <c r="H234" i="51"/>
  <c r="I234" i="51"/>
  <c r="J234" i="51"/>
  <c r="K234" i="51"/>
  <c r="E235" i="51"/>
  <c r="F235" i="51"/>
  <c r="G235" i="51"/>
  <c r="H235" i="51"/>
  <c r="I235" i="51"/>
  <c r="J235" i="51"/>
  <c r="K235" i="51"/>
  <c r="E236" i="51"/>
  <c r="F236" i="51"/>
  <c r="G236" i="51"/>
  <c r="H236" i="51"/>
  <c r="I236" i="51"/>
  <c r="J236" i="51"/>
  <c r="K236" i="51"/>
  <c r="E237" i="51"/>
  <c r="F237" i="51"/>
  <c r="G237" i="51"/>
  <c r="H237" i="51"/>
  <c r="I237" i="51"/>
  <c r="J237" i="51"/>
  <c r="K237" i="51"/>
  <c r="E238" i="51"/>
  <c r="F238" i="51"/>
  <c r="G238" i="51"/>
  <c r="H238" i="51"/>
  <c r="I238" i="51"/>
  <c r="J238" i="51"/>
  <c r="K238" i="51"/>
  <c r="E239" i="51"/>
  <c r="F239" i="51"/>
  <c r="G239" i="51"/>
  <c r="H239" i="51"/>
  <c r="I239" i="51"/>
  <c r="J239" i="51"/>
  <c r="K239" i="51"/>
  <c r="E240" i="51"/>
  <c r="F240" i="51"/>
  <c r="G240" i="51"/>
  <c r="H240" i="51"/>
  <c r="I240" i="51"/>
  <c r="J240" i="51"/>
  <c r="K240" i="51"/>
  <c r="E241" i="51"/>
  <c r="F241" i="51"/>
  <c r="G241" i="51"/>
  <c r="H241" i="51"/>
  <c r="I241" i="51"/>
  <c r="J241" i="51"/>
  <c r="K241" i="51"/>
  <c r="E242" i="51"/>
  <c r="F242" i="51"/>
  <c r="G242" i="51"/>
  <c r="H242" i="51"/>
  <c r="I242" i="51"/>
  <c r="J242" i="51"/>
  <c r="K242" i="51"/>
  <c r="E243" i="51"/>
  <c r="F243" i="51"/>
  <c r="G243" i="51"/>
  <c r="H243" i="51"/>
  <c r="I243" i="51"/>
  <c r="J243" i="51"/>
  <c r="K243" i="51"/>
  <c r="E244" i="51"/>
  <c r="F244" i="51"/>
  <c r="G244" i="51"/>
  <c r="H244" i="51"/>
  <c r="I244" i="51"/>
  <c r="J244" i="51"/>
  <c r="K244" i="51"/>
  <c r="E245" i="51"/>
  <c r="F245" i="51"/>
  <c r="G245" i="51"/>
  <c r="H245" i="51"/>
  <c r="I245" i="51"/>
  <c r="J245" i="51"/>
  <c r="K245" i="51"/>
  <c r="E246" i="51"/>
  <c r="F246" i="51"/>
  <c r="G246" i="51"/>
  <c r="H246" i="51"/>
  <c r="I246" i="51"/>
  <c r="J246" i="51"/>
  <c r="K246" i="51"/>
  <c r="E247" i="51"/>
  <c r="F247" i="51"/>
  <c r="G247" i="51"/>
  <c r="H247" i="51"/>
  <c r="I247" i="51"/>
  <c r="J247" i="51"/>
  <c r="K247" i="51"/>
  <c r="E248" i="51"/>
  <c r="F248" i="51"/>
  <c r="G248" i="51"/>
  <c r="H248" i="51"/>
  <c r="I248" i="51"/>
  <c r="J248" i="51"/>
  <c r="K248" i="51"/>
  <c r="E249" i="51"/>
  <c r="F249" i="51"/>
  <c r="G249" i="51"/>
  <c r="H249" i="51"/>
  <c r="I249" i="51"/>
  <c r="J249" i="51"/>
  <c r="K249" i="51"/>
  <c r="E250" i="51"/>
  <c r="F250" i="51"/>
  <c r="G250" i="51"/>
  <c r="H250" i="51"/>
  <c r="I250" i="51"/>
  <c r="J250" i="51"/>
  <c r="K250" i="51"/>
  <c r="E251" i="51"/>
  <c r="F251" i="51"/>
  <c r="G251" i="51"/>
  <c r="H251" i="51"/>
  <c r="I251" i="51"/>
  <c r="J251" i="51"/>
  <c r="K251" i="51"/>
  <c r="E252" i="51"/>
  <c r="F252" i="51"/>
  <c r="G252" i="51"/>
  <c r="H252" i="51"/>
  <c r="I252" i="51"/>
  <c r="J252" i="51"/>
  <c r="K252" i="51"/>
  <c r="E253" i="51"/>
  <c r="F253" i="51"/>
  <c r="G253" i="51"/>
  <c r="H253" i="51"/>
  <c r="I253" i="51"/>
  <c r="J253" i="51"/>
  <c r="K253" i="51"/>
  <c r="E43" i="55"/>
  <c r="F43" i="55"/>
  <c r="G43" i="55"/>
  <c r="H43" i="55"/>
  <c r="I43" i="55"/>
  <c r="J43" i="55"/>
  <c r="K43" i="55"/>
  <c r="E44" i="55"/>
  <c r="F44" i="55"/>
  <c r="G44" i="55"/>
  <c r="H44" i="55"/>
  <c r="I44" i="55"/>
  <c r="J44" i="55"/>
  <c r="K44" i="55"/>
  <c r="E45" i="55"/>
  <c r="F45" i="55"/>
  <c r="G45" i="55"/>
  <c r="H45" i="55"/>
  <c r="I45" i="55"/>
  <c r="J45" i="55"/>
  <c r="K45" i="55"/>
  <c r="E46" i="55"/>
  <c r="F46" i="55"/>
  <c r="G46" i="55"/>
  <c r="H46" i="55"/>
  <c r="I46" i="55"/>
  <c r="J46" i="55"/>
  <c r="K46" i="55"/>
  <c r="E47" i="55"/>
  <c r="F47" i="55"/>
  <c r="G47" i="55"/>
  <c r="H47" i="55"/>
  <c r="I47" i="55"/>
  <c r="J47" i="55"/>
  <c r="K47" i="55"/>
  <c r="E48" i="55"/>
  <c r="F48" i="55"/>
  <c r="G48" i="55"/>
  <c r="H48" i="55"/>
  <c r="I48" i="55"/>
  <c r="J48" i="55"/>
  <c r="K48" i="55"/>
  <c r="E49" i="55"/>
  <c r="F49" i="55"/>
  <c r="G49" i="55"/>
  <c r="H49" i="55"/>
  <c r="I49" i="55"/>
  <c r="J49" i="55"/>
  <c r="K49" i="55"/>
  <c r="E50" i="55"/>
  <c r="F50" i="55"/>
  <c r="G50" i="55"/>
  <c r="H50" i="55"/>
  <c r="I50" i="55"/>
  <c r="J50" i="55"/>
  <c r="K50" i="55"/>
  <c r="E51" i="55"/>
  <c r="F51" i="55"/>
  <c r="G51" i="55"/>
  <c r="H51" i="55"/>
  <c r="I51" i="55"/>
  <c r="J51" i="55"/>
  <c r="K51" i="55"/>
  <c r="E52" i="55"/>
  <c r="F52" i="55"/>
  <c r="G52" i="55"/>
  <c r="H52" i="55"/>
  <c r="I52" i="55"/>
  <c r="J52" i="55"/>
  <c r="K52" i="55"/>
  <c r="E53" i="55"/>
  <c r="F53" i="55"/>
  <c r="G53" i="55"/>
  <c r="H53" i="55"/>
  <c r="I53" i="55"/>
  <c r="J53" i="55"/>
  <c r="K53" i="55"/>
  <c r="E54" i="55"/>
  <c r="F54" i="55"/>
  <c r="G54" i="55"/>
  <c r="H54" i="55"/>
  <c r="I54" i="55"/>
  <c r="J54" i="55"/>
  <c r="K54" i="55"/>
  <c r="E55" i="55"/>
  <c r="F55" i="55"/>
  <c r="G55" i="55"/>
  <c r="H55" i="55"/>
  <c r="I55" i="55"/>
  <c r="J55" i="55"/>
  <c r="K55" i="55"/>
  <c r="E56" i="55"/>
  <c r="F56" i="55"/>
  <c r="G56" i="55"/>
  <c r="H56" i="55"/>
  <c r="I56" i="55"/>
  <c r="J56" i="55"/>
  <c r="K56" i="55"/>
  <c r="E57" i="55"/>
  <c r="F57" i="55"/>
  <c r="G57" i="55"/>
  <c r="H57" i="55"/>
  <c r="I57" i="55"/>
  <c r="J57" i="55"/>
  <c r="K57" i="55"/>
  <c r="E58" i="55"/>
  <c r="F58" i="55"/>
  <c r="G58" i="55"/>
  <c r="H58" i="55"/>
  <c r="I58" i="55"/>
  <c r="J58" i="55"/>
  <c r="K58" i="55"/>
  <c r="E59" i="55"/>
  <c r="F59" i="55"/>
  <c r="G59" i="55"/>
  <c r="H59" i="55"/>
  <c r="I59" i="55"/>
  <c r="J59" i="55"/>
  <c r="K59" i="55"/>
  <c r="E60" i="55"/>
  <c r="F60" i="55"/>
  <c r="G60" i="55"/>
  <c r="H60" i="55"/>
  <c r="I60" i="55"/>
  <c r="J60" i="55"/>
  <c r="K60" i="55"/>
  <c r="E61" i="55"/>
  <c r="F61" i="55"/>
  <c r="G61" i="55"/>
  <c r="H61" i="55"/>
  <c r="I61" i="55"/>
  <c r="J61" i="55"/>
  <c r="K61" i="55"/>
  <c r="E62" i="55"/>
  <c r="F62" i="55"/>
  <c r="G62" i="55"/>
  <c r="H62" i="55"/>
  <c r="I62" i="55"/>
  <c r="J62" i="55"/>
  <c r="K62" i="55"/>
  <c r="E63" i="55"/>
  <c r="F63" i="55"/>
  <c r="G63" i="55"/>
  <c r="H63" i="55"/>
  <c r="I63" i="55"/>
  <c r="J63" i="55"/>
  <c r="K63" i="55"/>
  <c r="E64" i="55"/>
  <c r="F64" i="55"/>
  <c r="G64" i="55"/>
  <c r="H64" i="55"/>
  <c r="I64" i="55"/>
  <c r="J64" i="55"/>
  <c r="K64" i="55"/>
  <c r="E65" i="55"/>
  <c r="F65" i="55"/>
  <c r="G65" i="55"/>
  <c r="H65" i="55"/>
  <c r="I65" i="55"/>
  <c r="J65" i="55"/>
  <c r="K65" i="55"/>
  <c r="E66" i="55"/>
  <c r="F66" i="55"/>
  <c r="G66" i="55"/>
  <c r="H66" i="55"/>
  <c r="I66" i="55"/>
  <c r="J66" i="55"/>
  <c r="K66" i="55"/>
  <c r="E67" i="55"/>
  <c r="F67" i="55"/>
  <c r="G67" i="55"/>
  <c r="H67" i="55"/>
  <c r="I67" i="55"/>
  <c r="J67" i="55"/>
  <c r="K67" i="55"/>
  <c r="E68" i="55"/>
  <c r="F68" i="55"/>
  <c r="G68" i="55"/>
  <c r="H68" i="55"/>
  <c r="I68" i="55"/>
  <c r="J68" i="55"/>
  <c r="K68" i="55"/>
  <c r="E69" i="55"/>
  <c r="F69" i="55"/>
  <c r="G69" i="55"/>
  <c r="H69" i="55"/>
  <c r="I69" i="55"/>
  <c r="J69" i="55"/>
  <c r="K69" i="55"/>
  <c r="E70" i="55"/>
  <c r="F70" i="55"/>
  <c r="G70" i="55"/>
  <c r="H70" i="55"/>
  <c r="I70" i="55"/>
  <c r="J70" i="55"/>
  <c r="K70" i="55"/>
  <c r="E71" i="55"/>
  <c r="F71" i="55"/>
  <c r="G71" i="55"/>
  <c r="H71" i="55"/>
  <c r="I71" i="55"/>
  <c r="J71" i="55"/>
  <c r="K71" i="55"/>
  <c r="E72" i="55"/>
  <c r="F72" i="55"/>
  <c r="G72" i="55"/>
  <c r="H72" i="55"/>
  <c r="I72" i="55"/>
  <c r="J72" i="55"/>
  <c r="K72" i="55"/>
  <c r="E73" i="55"/>
  <c r="F73" i="55"/>
  <c r="G73" i="55"/>
  <c r="H73" i="55"/>
  <c r="I73" i="55"/>
  <c r="J73" i="55"/>
  <c r="K73" i="55"/>
  <c r="E74" i="55"/>
  <c r="F74" i="55"/>
  <c r="G74" i="55"/>
  <c r="H74" i="55"/>
  <c r="I74" i="55"/>
  <c r="J74" i="55"/>
  <c r="K74" i="55"/>
  <c r="E75" i="55"/>
  <c r="F75" i="55"/>
  <c r="G75" i="55"/>
  <c r="H75" i="55"/>
  <c r="I75" i="55"/>
  <c r="J75" i="55"/>
  <c r="K75" i="55"/>
  <c r="E76" i="55"/>
  <c r="F76" i="55"/>
  <c r="G76" i="55"/>
  <c r="H76" i="55"/>
  <c r="I76" i="55"/>
  <c r="J76" i="55"/>
  <c r="K76" i="55"/>
  <c r="E77" i="55"/>
  <c r="F77" i="55"/>
  <c r="G77" i="55"/>
  <c r="H77" i="55"/>
  <c r="I77" i="55"/>
  <c r="J77" i="55"/>
  <c r="K77" i="55"/>
  <c r="E78" i="55"/>
  <c r="F78" i="55"/>
  <c r="G78" i="55"/>
  <c r="H78" i="55"/>
  <c r="I78" i="55"/>
  <c r="J78" i="55"/>
  <c r="K78" i="55"/>
  <c r="E79" i="55"/>
  <c r="F79" i="55"/>
  <c r="G79" i="55"/>
  <c r="H79" i="55"/>
  <c r="I79" i="55"/>
  <c r="J79" i="55"/>
  <c r="K79" i="55"/>
  <c r="E80" i="55"/>
  <c r="F80" i="55"/>
  <c r="G80" i="55"/>
  <c r="H80" i="55"/>
  <c r="I80" i="55"/>
  <c r="J80" i="55"/>
  <c r="K80" i="55"/>
  <c r="E81" i="55"/>
  <c r="F81" i="55"/>
  <c r="G81" i="55"/>
  <c r="H81" i="55"/>
  <c r="I81" i="55"/>
  <c r="J81" i="55"/>
  <c r="K81" i="55"/>
  <c r="E82" i="55"/>
  <c r="F82" i="55"/>
  <c r="G82" i="55"/>
  <c r="H82" i="55"/>
  <c r="I82" i="55"/>
  <c r="J82" i="55"/>
  <c r="K82" i="55"/>
  <c r="E83" i="55"/>
  <c r="F83" i="55"/>
  <c r="G83" i="55"/>
  <c r="H83" i="55"/>
  <c r="I83" i="55"/>
  <c r="J83" i="55"/>
  <c r="K83" i="55"/>
  <c r="E84" i="55"/>
  <c r="F84" i="55"/>
  <c r="G84" i="55"/>
  <c r="H84" i="55"/>
  <c r="I84" i="55"/>
  <c r="J84" i="55"/>
  <c r="K84" i="55"/>
  <c r="E85" i="55"/>
  <c r="F85" i="55"/>
  <c r="G85" i="55"/>
  <c r="H85" i="55"/>
  <c r="I85" i="55"/>
  <c r="J85" i="55"/>
  <c r="K85" i="55"/>
  <c r="E86" i="55"/>
  <c r="F86" i="55"/>
  <c r="G86" i="55"/>
  <c r="H86" i="55"/>
  <c r="I86" i="55"/>
  <c r="J86" i="55"/>
  <c r="K86" i="55"/>
  <c r="E87" i="55"/>
  <c r="F87" i="55"/>
  <c r="G87" i="55"/>
  <c r="H87" i="55"/>
  <c r="I87" i="55"/>
  <c r="J87" i="55"/>
  <c r="K87" i="55"/>
  <c r="E88" i="55"/>
  <c r="F88" i="55"/>
  <c r="G88" i="55"/>
  <c r="H88" i="55"/>
  <c r="I88" i="55"/>
  <c r="J88" i="55"/>
  <c r="K88" i="55"/>
  <c r="E89" i="55"/>
  <c r="F89" i="55"/>
  <c r="G89" i="55"/>
  <c r="H89" i="55"/>
  <c r="I89" i="55"/>
  <c r="J89" i="55"/>
  <c r="K89" i="55"/>
  <c r="E90" i="55"/>
  <c r="F90" i="55"/>
  <c r="G90" i="55"/>
  <c r="H90" i="55"/>
  <c r="I90" i="55"/>
  <c r="J90" i="55"/>
  <c r="K90" i="55"/>
  <c r="E91" i="55"/>
  <c r="F91" i="55"/>
  <c r="G91" i="55"/>
  <c r="H91" i="55"/>
  <c r="I91" i="55"/>
  <c r="J91" i="55"/>
  <c r="K91" i="55"/>
  <c r="E92" i="55"/>
  <c r="F92" i="55"/>
  <c r="G92" i="55"/>
  <c r="H92" i="55"/>
  <c r="I92" i="55"/>
  <c r="J92" i="55"/>
  <c r="K92" i="55"/>
  <c r="E93" i="55"/>
  <c r="F93" i="55"/>
  <c r="G93" i="55"/>
  <c r="H93" i="55"/>
  <c r="I93" i="55"/>
  <c r="J93" i="55"/>
  <c r="K93" i="55"/>
  <c r="E94" i="55"/>
  <c r="F94" i="55"/>
  <c r="G94" i="55"/>
  <c r="H94" i="55"/>
  <c r="I94" i="55"/>
  <c r="J94" i="55"/>
  <c r="K94" i="55"/>
  <c r="E95" i="55"/>
  <c r="F95" i="55"/>
  <c r="G95" i="55"/>
  <c r="H95" i="55"/>
  <c r="I95" i="55"/>
  <c r="J95" i="55"/>
  <c r="K95" i="55"/>
  <c r="E96" i="55"/>
  <c r="F96" i="55"/>
  <c r="G96" i="55"/>
  <c r="H96" i="55"/>
  <c r="I96" i="55"/>
  <c r="J96" i="55"/>
  <c r="K96" i="55"/>
  <c r="E97" i="55"/>
  <c r="F97" i="55"/>
  <c r="G97" i="55"/>
  <c r="H97" i="55"/>
  <c r="I97" i="55"/>
  <c r="J97" i="55"/>
  <c r="K97" i="55"/>
  <c r="E98" i="55"/>
  <c r="F98" i="55"/>
  <c r="G98" i="55"/>
  <c r="H98" i="55"/>
  <c r="I98" i="55"/>
  <c r="J98" i="55"/>
  <c r="K98" i="55"/>
  <c r="E99" i="55"/>
  <c r="F99" i="55"/>
  <c r="G99" i="55"/>
  <c r="H99" i="55"/>
  <c r="I99" i="55"/>
  <c r="J99" i="55"/>
  <c r="K99" i="55"/>
  <c r="E100" i="55"/>
  <c r="F100" i="55"/>
  <c r="G100" i="55"/>
  <c r="H100" i="55"/>
  <c r="I100" i="55"/>
  <c r="J100" i="55"/>
  <c r="K100" i="55"/>
  <c r="E101" i="55"/>
  <c r="F101" i="55"/>
  <c r="G101" i="55"/>
  <c r="H101" i="55"/>
  <c r="I101" i="55"/>
  <c r="J101" i="55"/>
  <c r="K101" i="55"/>
  <c r="E102" i="55"/>
  <c r="F102" i="55"/>
  <c r="G102" i="55"/>
  <c r="H102" i="55"/>
  <c r="I102" i="55"/>
  <c r="J102" i="55"/>
  <c r="K102" i="55"/>
  <c r="E103" i="55"/>
  <c r="F103" i="55"/>
  <c r="G103" i="55"/>
  <c r="H103" i="55"/>
  <c r="I103" i="55"/>
  <c r="J103" i="55"/>
  <c r="K103" i="55"/>
  <c r="E104" i="55"/>
  <c r="F104" i="55"/>
  <c r="G104" i="55"/>
  <c r="H104" i="55"/>
  <c r="I104" i="55"/>
  <c r="J104" i="55"/>
  <c r="K104" i="55"/>
  <c r="E105" i="55"/>
  <c r="F105" i="55"/>
  <c r="G105" i="55"/>
  <c r="H105" i="55"/>
  <c r="I105" i="55"/>
  <c r="J105" i="55"/>
  <c r="K105" i="55"/>
  <c r="E106" i="55"/>
  <c r="F106" i="55"/>
  <c r="G106" i="55"/>
  <c r="H106" i="55"/>
  <c r="I106" i="55"/>
  <c r="J106" i="55"/>
  <c r="K106" i="55"/>
  <c r="E107" i="55"/>
  <c r="F107" i="55"/>
  <c r="G107" i="55"/>
  <c r="H107" i="55"/>
  <c r="I107" i="55"/>
  <c r="J107" i="55"/>
  <c r="K107" i="55"/>
  <c r="E108" i="55"/>
  <c r="F108" i="55"/>
  <c r="G108" i="55"/>
  <c r="H108" i="55"/>
  <c r="I108" i="55"/>
  <c r="J108" i="55"/>
  <c r="K108" i="55"/>
  <c r="E109" i="55"/>
  <c r="F109" i="55"/>
  <c r="G109" i="55"/>
  <c r="H109" i="55"/>
  <c r="I109" i="55"/>
  <c r="J109" i="55"/>
  <c r="K109" i="55"/>
  <c r="E110" i="55"/>
  <c r="F110" i="55"/>
  <c r="G110" i="55"/>
  <c r="H110" i="55"/>
  <c r="I110" i="55"/>
  <c r="J110" i="55"/>
  <c r="K110" i="55"/>
  <c r="E111" i="55"/>
  <c r="F111" i="55"/>
  <c r="G111" i="55"/>
  <c r="H111" i="55"/>
  <c r="I111" i="55"/>
  <c r="J111" i="55"/>
  <c r="K111" i="55"/>
  <c r="E112" i="55"/>
  <c r="F112" i="55"/>
  <c r="G112" i="55"/>
  <c r="H112" i="55"/>
  <c r="I112" i="55"/>
  <c r="J112" i="55"/>
  <c r="K112" i="55"/>
  <c r="E113" i="55"/>
  <c r="F113" i="55"/>
  <c r="G113" i="55"/>
  <c r="H113" i="55"/>
  <c r="I113" i="55"/>
  <c r="J113" i="55"/>
  <c r="K113" i="55"/>
  <c r="E114" i="55"/>
  <c r="F114" i="55"/>
  <c r="G114" i="55"/>
  <c r="H114" i="55"/>
  <c r="I114" i="55"/>
  <c r="J114" i="55"/>
  <c r="K114" i="55"/>
  <c r="E115" i="55"/>
  <c r="F115" i="55"/>
  <c r="G115" i="55"/>
  <c r="H115" i="55"/>
  <c r="I115" i="55"/>
  <c r="J115" i="55"/>
  <c r="K115" i="55"/>
  <c r="E116" i="55"/>
  <c r="F116" i="55"/>
  <c r="G116" i="55"/>
  <c r="H116" i="55"/>
  <c r="I116" i="55"/>
  <c r="J116" i="55"/>
  <c r="K116" i="55"/>
  <c r="E117" i="55"/>
  <c r="F117" i="55"/>
  <c r="G117" i="55"/>
  <c r="H117" i="55"/>
  <c r="I117" i="55"/>
  <c r="J117" i="55"/>
  <c r="K117" i="55"/>
  <c r="E118" i="55"/>
  <c r="F118" i="55"/>
  <c r="G118" i="55"/>
  <c r="H118" i="55"/>
  <c r="I118" i="55"/>
  <c r="J118" i="55"/>
  <c r="K118" i="55"/>
  <c r="E119" i="55"/>
  <c r="F119" i="55"/>
  <c r="G119" i="55"/>
  <c r="H119" i="55"/>
  <c r="I119" i="55"/>
  <c r="J119" i="55"/>
  <c r="K119" i="55"/>
  <c r="E120" i="55"/>
  <c r="F120" i="55"/>
  <c r="G120" i="55"/>
  <c r="H120" i="55"/>
  <c r="I120" i="55"/>
  <c r="J120" i="55"/>
  <c r="K120" i="55"/>
  <c r="E121" i="55"/>
  <c r="F121" i="55"/>
  <c r="G121" i="55"/>
  <c r="H121" i="55"/>
  <c r="I121" i="55"/>
  <c r="J121" i="55"/>
  <c r="K121" i="55"/>
  <c r="E122" i="55"/>
  <c r="F122" i="55"/>
  <c r="G122" i="55"/>
  <c r="H122" i="55"/>
  <c r="I122" i="55"/>
  <c r="J122" i="55"/>
  <c r="K122" i="55"/>
  <c r="E123" i="55"/>
  <c r="F123" i="55"/>
  <c r="G123" i="55"/>
  <c r="H123" i="55"/>
  <c r="I123" i="55"/>
  <c r="J123" i="55"/>
  <c r="K123" i="55"/>
  <c r="E124" i="55"/>
  <c r="F124" i="55"/>
  <c r="G124" i="55"/>
  <c r="H124" i="55"/>
  <c r="I124" i="55"/>
  <c r="J124" i="55"/>
  <c r="K124" i="55"/>
  <c r="E125" i="55"/>
  <c r="F125" i="55"/>
  <c r="G125" i="55"/>
  <c r="H125" i="55"/>
  <c r="I125" i="55"/>
  <c r="J125" i="55"/>
  <c r="K125" i="55"/>
  <c r="E126" i="55"/>
  <c r="F126" i="55"/>
  <c r="G126" i="55"/>
  <c r="H126" i="55"/>
  <c r="I126" i="55"/>
  <c r="J126" i="55"/>
  <c r="K126" i="55"/>
  <c r="E127" i="55"/>
  <c r="F127" i="55"/>
  <c r="G127" i="55"/>
  <c r="H127" i="55"/>
  <c r="I127" i="55"/>
  <c r="J127" i="55"/>
  <c r="K127" i="55"/>
  <c r="E128" i="55"/>
  <c r="F128" i="55"/>
  <c r="G128" i="55"/>
  <c r="H128" i="55"/>
  <c r="I128" i="55"/>
  <c r="J128" i="55"/>
  <c r="K128" i="55"/>
  <c r="E129" i="55"/>
  <c r="F129" i="55"/>
  <c r="G129" i="55"/>
  <c r="H129" i="55"/>
  <c r="I129" i="55"/>
  <c r="J129" i="55"/>
  <c r="K129" i="55"/>
  <c r="E130" i="55"/>
  <c r="F130" i="55"/>
  <c r="G130" i="55"/>
  <c r="H130" i="55"/>
  <c r="I130" i="55"/>
  <c r="J130" i="55"/>
  <c r="K130" i="55"/>
  <c r="E131" i="55"/>
  <c r="F131" i="55"/>
  <c r="G131" i="55"/>
  <c r="H131" i="55"/>
  <c r="I131" i="55"/>
  <c r="J131" i="55"/>
  <c r="K131" i="55"/>
  <c r="E132" i="55"/>
  <c r="F132" i="55"/>
  <c r="G132" i="55"/>
  <c r="H132" i="55"/>
  <c r="I132" i="55"/>
  <c r="J132" i="55"/>
  <c r="K132" i="55"/>
  <c r="E133" i="55"/>
  <c r="F133" i="55"/>
  <c r="G133" i="55"/>
  <c r="H133" i="55"/>
  <c r="I133" i="55"/>
  <c r="J133" i="55"/>
  <c r="K133" i="55"/>
  <c r="E134" i="55"/>
  <c r="F134" i="55"/>
  <c r="G134" i="55"/>
  <c r="H134" i="55"/>
  <c r="I134" i="55"/>
  <c r="J134" i="55"/>
  <c r="K134" i="55"/>
  <c r="E135" i="55"/>
  <c r="F135" i="55"/>
  <c r="G135" i="55"/>
  <c r="H135" i="55"/>
  <c r="I135" i="55"/>
  <c r="J135" i="55"/>
  <c r="K135" i="55"/>
  <c r="E136" i="55"/>
  <c r="F136" i="55"/>
  <c r="G136" i="55"/>
  <c r="H136" i="55"/>
  <c r="I136" i="55"/>
  <c r="J136" i="55"/>
  <c r="K136" i="55"/>
  <c r="E137" i="55"/>
  <c r="F137" i="55"/>
  <c r="G137" i="55"/>
  <c r="H137" i="55"/>
  <c r="I137" i="55"/>
  <c r="J137" i="55"/>
  <c r="K137" i="55"/>
  <c r="E138" i="55"/>
  <c r="F138" i="55"/>
  <c r="G138" i="55"/>
  <c r="H138" i="55"/>
  <c r="I138" i="55"/>
  <c r="J138" i="55"/>
  <c r="K138" i="55"/>
  <c r="E139" i="55"/>
  <c r="F139" i="55"/>
  <c r="G139" i="55"/>
  <c r="H139" i="55"/>
  <c r="I139" i="55"/>
  <c r="J139" i="55"/>
  <c r="K139" i="55"/>
  <c r="E140" i="55"/>
  <c r="F140" i="55"/>
  <c r="G140" i="55"/>
  <c r="H140" i="55"/>
  <c r="I140" i="55"/>
  <c r="J140" i="55"/>
  <c r="K140" i="55"/>
  <c r="E141" i="55"/>
  <c r="F141" i="55"/>
  <c r="G141" i="55"/>
  <c r="H141" i="55"/>
  <c r="I141" i="55"/>
  <c r="J141" i="55"/>
  <c r="K141" i="55"/>
  <c r="E142" i="55"/>
  <c r="F142" i="55"/>
  <c r="G142" i="55"/>
  <c r="H142" i="55"/>
  <c r="I142" i="55"/>
  <c r="J142" i="55"/>
  <c r="K142" i="55"/>
  <c r="E143" i="55"/>
  <c r="F143" i="55"/>
  <c r="G143" i="55"/>
  <c r="H143" i="55"/>
  <c r="I143" i="55"/>
  <c r="J143" i="55"/>
  <c r="K143" i="55"/>
  <c r="E144" i="55"/>
  <c r="F144" i="55"/>
  <c r="G144" i="55"/>
  <c r="H144" i="55"/>
  <c r="I144" i="55"/>
  <c r="J144" i="55"/>
  <c r="K144" i="55"/>
  <c r="E145" i="55"/>
  <c r="F145" i="55"/>
  <c r="G145" i="55"/>
  <c r="H145" i="55"/>
  <c r="I145" i="55"/>
  <c r="J145" i="55"/>
  <c r="K145" i="55"/>
  <c r="E146" i="55"/>
  <c r="F146" i="55"/>
  <c r="G146" i="55"/>
  <c r="H146" i="55"/>
  <c r="I146" i="55"/>
  <c r="J146" i="55"/>
  <c r="K146" i="55"/>
  <c r="E147" i="55"/>
  <c r="F147" i="55"/>
  <c r="G147" i="55"/>
  <c r="H147" i="55"/>
  <c r="I147" i="55"/>
  <c r="J147" i="55"/>
  <c r="K147" i="55"/>
  <c r="E148" i="55"/>
  <c r="F148" i="55"/>
  <c r="G148" i="55"/>
  <c r="H148" i="55"/>
  <c r="I148" i="55"/>
  <c r="J148" i="55"/>
  <c r="K148" i="55"/>
  <c r="E149" i="55"/>
  <c r="F149" i="55"/>
  <c r="G149" i="55"/>
  <c r="H149" i="55"/>
  <c r="I149" i="55"/>
  <c r="J149" i="55"/>
  <c r="K149" i="55"/>
  <c r="E150" i="55"/>
  <c r="F150" i="55"/>
  <c r="G150" i="55"/>
  <c r="H150" i="55"/>
  <c r="I150" i="55"/>
  <c r="J150" i="55"/>
  <c r="K150" i="55"/>
  <c r="E151" i="55"/>
  <c r="F151" i="55"/>
  <c r="G151" i="55"/>
  <c r="H151" i="55"/>
  <c r="I151" i="55"/>
  <c r="J151" i="55"/>
  <c r="K151" i="55"/>
  <c r="E152" i="55"/>
  <c r="F152" i="55"/>
  <c r="G152" i="55"/>
  <c r="H152" i="55"/>
  <c r="I152" i="55"/>
  <c r="J152" i="55"/>
  <c r="K152" i="55"/>
  <c r="E153" i="55"/>
  <c r="F153" i="55"/>
  <c r="G153" i="55"/>
  <c r="H153" i="55"/>
  <c r="I153" i="55"/>
  <c r="J153" i="55"/>
  <c r="K153" i="55"/>
  <c r="E154" i="55"/>
  <c r="F154" i="55"/>
  <c r="G154" i="55"/>
  <c r="H154" i="55"/>
  <c r="I154" i="55"/>
  <c r="J154" i="55"/>
  <c r="K154" i="55"/>
  <c r="E155" i="55"/>
  <c r="F155" i="55"/>
  <c r="G155" i="55"/>
  <c r="H155" i="55"/>
  <c r="I155" i="55"/>
  <c r="J155" i="55"/>
  <c r="K155" i="55"/>
  <c r="E156" i="55"/>
  <c r="F156" i="55"/>
  <c r="G156" i="55"/>
  <c r="H156" i="55"/>
  <c r="I156" i="55"/>
  <c r="J156" i="55"/>
  <c r="K156" i="55"/>
  <c r="E157" i="55"/>
  <c r="F157" i="55"/>
  <c r="G157" i="55"/>
  <c r="H157" i="55"/>
  <c r="I157" i="55"/>
  <c r="J157" i="55"/>
  <c r="K157" i="55"/>
  <c r="E158" i="55"/>
  <c r="F158" i="55"/>
  <c r="G158" i="55"/>
  <c r="H158" i="55"/>
  <c r="I158" i="55"/>
  <c r="J158" i="55"/>
  <c r="K158" i="55"/>
  <c r="E159" i="55"/>
  <c r="F159" i="55"/>
  <c r="G159" i="55"/>
  <c r="H159" i="55"/>
  <c r="I159" i="55"/>
  <c r="J159" i="55"/>
  <c r="K159" i="55"/>
  <c r="E160" i="55"/>
  <c r="F160" i="55"/>
  <c r="G160" i="55"/>
  <c r="H160" i="55"/>
  <c r="I160" i="55"/>
  <c r="J160" i="55"/>
  <c r="K160" i="55"/>
  <c r="E161" i="55"/>
  <c r="F161" i="55"/>
  <c r="G161" i="55"/>
  <c r="H161" i="55"/>
  <c r="I161" i="55"/>
  <c r="J161" i="55"/>
  <c r="K161" i="55"/>
  <c r="E162" i="55"/>
  <c r="F162" i="55"/>
  <c r="G162" i="55"/>
  <c r="H162" i="55"/>
  <c r="I162" i="55"/>
  <c r="J162" i="55"/>
  <c r="K162" i="55"/>
  <c r="E163" i="55"/>
  <c r="F163" i="55"/>
  <c r="G163" i="55"/>
  <c r="H163" i="55"/>
  <c r="I163" i="55"/>
  <c r="J163" i="55"/>
  <c r="K163" i="55"/>
  <c r="E164" i="55"/>
  <c r="F164" i="55"/>
  <c r="G164" i="55"/>
  <c r="H164" i="55"/>
  <c r="I164" i="55"/>
  <c r="J164" i="55"/>
  <c r="K164" i="55"/>
  <c r="E165" i="55"/>
  <c r="F165" i="55"/>
  <c r="G165" i="55"/>
  <c r="H165" i="55"/>
  <c r="I165" i="55"/>
  <c r="J165" i="55"/>
  <c r="K165" i="55"/>
  <c r="E166" i="55"/>
  <c r="F166" i="55"/>
  <c r="G166" i="55"/>
  <c r="H166" i="55"/>
  <c r="I166" i="55"/>
  <c r="J166" i="55"/>
  <c r="K166" i="55"/>
  <c r="E167" i="55"/>
  <c r="F167" i="55"/>
  <c r="G167" i="55"/>
  <c r="H167" i="55"/>
  <c r="I167" i="55"/>
  <c r="J167" i="55"/>
  <c r="K167" i="55"/>
  <c r="E168" i="55"/>
  <c r="F168" i="55"/>
  <c r="G168" i="55"/>
  <c r="H168" i="55"/>
  <c r="I168" i="55"/>
  <c r="J168" i="55"/>
  <c r="K168" i="55"/>
  <c r="E169" i="55"/>
  <c r="F169" i="55"/>
  <c r="G169" i="55"/>
  <c r="H169" i="55"/>
  <c r="I169" i="55"/>
  <c r="J169" i="55"/>
  <c r="K169" i="55"/>
  <c r="E170" i="55"/>
  <c r="F170" i="55"/>
  <c r="G170" i="55"/>
  <c r="H170" i="55"/>
  <c r="I170" i="55"/>
  <c r="J170" i="55"/>
  <c r="K170" i="55"/>
  <c r="E171" i="55"/>
  <c r="F171" i="55"/>
  <c r="G171" i="55"/>
  <c r="H171" i="55"/>
  <c r="I171" i="55"/>
  <c r="J171" i="55"/>
  <c r="K171" i="55"/>
  <c r="E172" i="55"/>
  <c r="F172" i="55"/>
  <c r="G172" i="55"/>
  <c r="H172" i="55"/>
  <c r="I172" i="55"/>
  <c r="J172" i="55"/>
  <c r="K172" i="55"/>
  <c r="E173" i="55"/>
  <c r="F173" i="55"/>
  <c r="G173" i="55"/>
  <c r="H173" i="55"/>
  <c r="I173" i="55"/>
  <c r="J173" i="55"/>
  <c r="K173" i="55"/>
  <c r="E174" i="55"/>
  <c r="F174" i="55"/>
  <c r="G174" i="55"/>
  <c r="H174" i="55"/>
  <c r="I174" i="55"/>
  <c r="J174" i="55"/>
  <c r="K174" i="55"/>
  <c r="E175" i="55"/>
  <c r="F175" i="55"/>
  <c r="G175" i="55"/>
  <c r="H175" i="55"/>
  <c r="I175" i="55"/>
  <c r="J175" i="55"/>
  <c r="K175" i="55"/>
  <c r="E176" i="55"/>
  <c r="F176" i="55"/>
  <c r="G176" i="55"/>
  <c r="H176" i="55"/>
  <c r="I176" i="55"/>
  <c r="J176" i="55"/>
  <c r="K176" i="55"/>
  <c r="E177" i="55"/>
  <c r="F177" i="55"/>
  <c r="G177" i="55"/>
  <c r="H177" i="55"/>
  <c r="I177" i="55"/>
  <c r="J177" i="55"/>
  <c r="K177" i="55"/>
  <c r="E178" i="55"/>
  <c r="F178" i="55"/>
  <c r="G178" i="55"/>
  <c r="H178" i="55"/>
  <c r="I178" i="55"/>
  <c r="J178" i="55"/>
  <c r="K178" i="55"/>
  <c r="E179" i="55"/>
  <c r="F179" i="55"/>
  <c r="G179" i="55"/>
  <c r="H179" i="55"/>
  <c r="I179" i="55"/>
  <c r="J179" i="55"/>
  <c r="K179" i="55"/>
  <c r="E180" i="55"/>
  <c r="F180" i="55"/>
  <c r="G180" i="55"/>
  <c r="H180" i="55"/>
  <c r="I180" i="55"/>
  <c r="J180" i="55"/>
  <c r="K180" i="55"/>
  <c r="E181" i="55"/>
  <c r="F181" i="55"/>
  <c r="G181" i="55"/>
  <c r="H181" i="55"/>
  <c r="I181" i="55"/>
  <c r="J181" i="55"/>
  <c r="K181" i="55"/>
  <c r="E182" i="55"/>
  <c r="F182" i="55"/>
  <c r="G182" i="55"/>
  <c r="H182" i="55"/>
  <c r="I182" i="55"/>
  <c r="J182" i="55"/>
  <c r="K182" i="55"/>
  <c r="E183" i="55"/>
  <c r="F183" i="55"/>
  <c r="G183" i="55"/>
  <c r="H183" i="55"/>
  <c r="I183" i="55"/>
  <c r="J183" i="55"/>
  <c r="K183" i="55"/>
  <c r="E184" i="55"/>
  <c r="F184" i="55"/>
  <c r="G184" i="55"/>
  <c r="H184" i="55"/>
  <c r="I184" i="55"/>
  <c r="J184" i="55"/>
  <c r="K184" i="55"/>
  <c r="E185" i="55"/>
  <c r="F185" i="55"/>
  <c r="G185" i="55"/>
  <c r="H185" i="55"/>
  <c r="I185" i="55"/>
  <c r="J185" i="55"/>
  <c r="K185" i="55"/>
  <c r="E186" i="55"/>
  <c r="F186" i="55"/>
  <c r="G186" i="55"/>
  <c r="H186" i="55"/>
  <c r="I186" i="55"/>
  <c r="J186" i="55"/>
  <c r="K186" i="55"/>
  <c r="E187" i="55"/>
  <c r="F187" i="55"/>
  <c r="G187" i="55"/>
  <c r="H187" i="55"/>
  <c r="I187" i="55"/>
  <c r="J187" i="55"/>
  <c r="K187" i="55"/>
  <c r="E188" i="55"/>
  <c r="F188" i="55"/>
  <c r="G188" i="55"/>
  <c r="H188" i="55"/>
  <c r="I188" i="55"/>
  <c r="J188" i="55"/>
  <c r="K188" i="55"/>
  <c r="E189" i="55"/>
  <c r="F189" i="55"/>
  <c r="G189" i="55"/>
  <c r="H189" i="55"/>
  <c r="I189" i="55"/>
  <c r="J189" i="55"/>
  <c r="K189" i="55"/>
  <c r="E190" i="55"/>
  <c r="F190" i="55"/>
  <c r="G190" i="55"/>
  <c r="H190" i="55"/>
  <c r="I190" i="55"/>
  <c r="J190" i="55"/>
  <c r="K190" i="55"/>
  <c r="E191" i="55"/>
  <c r="F191" i="55"/>
  <c r="G191" i="55"/>
  <c r="H191" i="55"/>
  <c r="I191" i="55"/>
  <c r="J191" i="55"/>
  <c r="K191" i="55"/>
  <c r="E192" i="55"/>
  <c r="F192" i="55"/>
  <c r="G192" i="55"/>
  <c r="H192" i="55"/>
  <c r="I192" i="55"/>
  <c r="J192" i="55"/>
  <c r="K192" i="55"/>
  <c r="E193" i="55"/>
  <c r="F193" i="55"/>
  <c r="G193" i="55"/>
  <c r="H193" i="55"/>
  <c r="I193" i="55"/>
  <c r="J193" i="55"/>
  <c r="K193" i="55"/>
  <c r="E194" i="55"/>
  <c r="F194" i="55"/>
  <c r="G194" i="55"/>
  <c r="H194" i="55"/>
  <c r="I194" i="55"/>
  <c r="J194" i="55"/>
  <c r="K194" i="55"/>
  <c r="E195" i="55"/>
  <c r="F195" i="55"/>
  <c r="G195" i="55"/>
  <c r="H195" i="55"/>
  <c r="I195" i="55"/>
  <c r="J195" i="55"/>
  <c r="K195" i="55"/>
  <c r="E196" i="55"/>
  <c r="F196" i="55"/>
  <c r="G196" i="55"/>
  <c r="H196" i="55"/>
  <c r="I196" i="55"/>
  <c r="J196" i="55"/>
  <c r="K196" i="55"/>
  <c r="E197" i="55"/>
  <c r="F197" i="55"/>
  <c r="G197" i="55"/>
  <c r="H197" i="55"/>
  <c r="I197" i="55"/>
  <c r="J197" i="55"/>
  <c r="K197" i="55"/>
  <c r="E198" i="55"/>
  <c r="F198" i="55"/>
  <c r="G198" i="55"/>
  <c r="H198" i="55"/>
  <c r="I198" i="55"/>
  <c r="J198" i="55"/>
  <c r="K198" i="55"/>
  <c r="E199" i="55"/>
  <c r="F199" i="55"/>
  <c r="G199" i="55"/>
  <c r="H199" i="55"/>
  <c r="I199" i="55"/>
  <c r="J199" i="55"/>
  <c r="K199" i="55"/>
  <c r="E200" i="55"/>
  <c r="F200" i="55"/>
  <c r="G200" i="55"/>
  <c r="H200" i="55"/>
  <c r="I200" i="55"/>
  <c r="J200" i="55"/>
  <c r="K200" i="55"/>
  <c r="E201" i="55"/>
  <c r="F201" i="55"/>
  <c r="G201" i="55"/>
  <c r="H201" i="55"/>
  <c r="I201" i="55"/>
  <c r="J201" i="55"/>
  <c r="K201" i="55"/>
  <c r="E202" i="55"/>
  <c r="F202" i="55"/>
  <c r="G202" i="55"/>
  <c r="H202" i="55"/>
  <c r="I202" i="55"/>
  <c r="J202" i="55"/>
  <c r="K202" i="55"/>
  <c r="E203" i="55"/>
  <c r="F203" i="55"/>
  <c r="G203" i="55"/>
  <c r="H203" i="55"/>
  <c r="I203" i="55"/>
  <c r="J203" i="55"/>
  <c r="K203" i="55"/>
  <c r="E204" i="55"/>
  <c r="F204" i="55"/>
  <c r="G204" i="55"/>
  <c r="H204" i="55"/>
  <c r="I204" i="55"/>
  <c r="J204" i="55"/>
  <c r="K204" i="55"/>
  <c r="E205" i="55"/>
  <c r="F205" i="55"/>
  <c r="G205" i="55"/>
  <c r="H205" i="55"/>
  <c r="I205" i="55"/>
  <c r="J205" i="55"/>
  <c r="K205" i="55"/>
  <c r="E206" i="55"/>
  <c r="F206" i="55"/>
  <c r="G206" i="55"/>
  <c r="H206" i="55"/>
  <c r="I206" i="55"/>
  <c r="J206" i="55"/>
  <c r="K206" i="55"/>
  <c r="E207" i="55"/>
  <c r="F207" i="55"/>
  <c r="G207" i="55"/>
  <c r="H207" i="55"/>
  <c r="I207" i="55"/>
  <c r="J207" i="55"/>
  <c r="K207" i="55"/>
  <c r="E208" i="55"/>
  <c r="F208" i="55"/>
  <c r="G208" i="55"/>
  <c r="H208" i="55"/>
  <c r="I208" i="55"/>
  <c r="J208" i="55"/>
  <c r="K208" i="55"/>
  <c r="E209" i="55"/>
  <c r="F209" i="55"/>
  <c r="G209" i="55"/>
  <c r="H209" i="55"/>
  <c r="I209" i="55"/>
  <c r="J209" i="55"/>
  <c r="K209" i="55"/>
  <c r="E210" i="55"/>
  <c r="F210" i="55"/>
  <c r="G210" i="55"/>
  <c r="H210" i="55"/>
  <c r="I210" i="55"/>
  <c r="J210" i="55"/>
  <c r="K210" i="55"/>
  <c r="E211" i="55"/>
  <c r="F211" i="55"/>
  <c r="G211" i="55"/>
  <c r="H211" i="55"/>
  <c r="I211" i="55"/>
  <c r="J211" i="55"/>
  <c r="K211" i="55"/>
  <c r="E212" i="55"/>
  <c r="F212" i="55"/>
  <c r="G212" i="55"/>
  <c r="H212" i="55"/>
  <c r="I212" i="55"/>
  <c r="J212" i="55"/>
  <c r="K212" i="55"/>
  <c r="E213" i="55"/>
  <c r="F213" i="55"/>
  <c r="G213" i="55"/>
  <c r="H213" i="55"/>
  <c r="I213" i="55"/>
  <c r="J213" i="55"/>
  <c r="K213" i="55"/>
  <c r="E214" i="55"/>
  <c r="F214" i="55"/>
  <c r="G214" i="55"/>
  <c r="H214" i="55"/>
  <c r="I214" i="55"/>
  <c r="J214" i="55"/>
  <c r="K214" i="55"/>
  <c r="E215" i="55"/>
  <c r="F215" i="55"/>
  <c r="G215" i="55"/>
  <c r="H215" i="55"/>
  <c r="I215" i="55"/>
  <c r="J215" i="55"/>
  <c r="K215" i="55"/>
  <c r="E216" i="55"/>
  <c r="F216" i="55"/>
  <c r="G216" i="55"/>
  <c r="H216" i="55"/>
  <c r="I216" i="55"/>
  <c r="J216" i="55"/>
  <c r="K216" i="55"/>
  <c r="E217" i="55"/>
  <c r="F217" i="55"/>
  <c r="G217" i="55"/>
  <c r="H217" i="55"/>
  <c r="I217" i="55"/>
  <c r="J217" i="55"/>
  <c r="K217" i="55"/>
  <c r="E218" i="55"/>
  <c r="F218" i="55"/>
  <c r="G218" i="55"/>
  <c r="H218" i="55"/>
  <c r="I218" i="55"/>
  <c r="J218" i="55"/>
  <c r="K218" i="55"/>
  <c r="E219" i="55"/>
  <c r="F219" i="55"/>
  <c r="G219" i="55"/>
  <c r="H219" i="55"/>
  <c r="I219" i="55"/>
  <c r="J219" i="55"/>
  <c r="K219" i="55"/>
  <c r="E220" i="55"/>
  <c r="F220" i="55"/>
  <c r="G220" i="55"/>
  <c r="H220" i="55"/>
  <c r="I220" i="55"/>
  <c r="J220" i="55"/>
  <c r="K220" i="55"/>
  <c r="E221" i="55"/>
  <c r="F221" i="55"/>
  <c r="G221" i="55"/>
  <c r="H221" i="55"/>
  <c r="I221" i="55"/>
  <c r="J221" i="55"/>
  <c r="K221" i="55"/>
  <c r="E222" i="55"/>
  <c r="F222" i="55"/>
  <c r="G222" i="55"/>
  <c r="H222" i="55"/>
  <c r="I222" i="55"/>
  <c r="J222" i="55"/>
  <c r="K222" i="55"/>
  <c r="E223" i="55"/>
  <c r="F223" i="55"/>
  <c r="G223" i="55"/>
  <c r="H223" i="55"/>
  <c r="I223" i="55"/>
  <c r="J223" i="55"/>
  <c r="K223" i="55"/>
  <c r="E224" i="55"/>
  <c r="F224" i="55"/>
  <c r="G224" i="55"/>
  <c r="H224" i="55"/>
  <c r="I224" i="55"/>
  <c r="J224" i="55"/>
  <c r="K224" i="55"/>
  <c r="E225" i="55"/>
  <c r="F225" i="55"/>
  <c r="G225" i="55"/>
  <c r="H225" i="55"/>
  <c r="I225" i="55"/>
  <c r="J225" i="55"/>
  <c r="K225" i="55"/>
  <c r="E226" i="55"/>
  <c r="F226" i="55"/>
  <c r="G226" i="55"/>
  <c r="H226" i="55"/>
  <c r="I226" i="55"/>
  <c r="J226" i="55"/>
  <c r="K226" i="55"/>
  <c r="E227" i="55"/>
  <c r="F227" i="55"/>
  <c r="G227" i="55"/>
  <c r="H227" i="55"/>
  <c r="I227" i="55"/>
  <c r="J227" i="55"/>
  <c r="K227" i="55"/>
  <c r="E228" i="55"/>
  <c r="F228" i="55"/>
  <c r="G228" i="55"/>
  <c r="H228" i="55"/>
  <c r="I228" i="55"/>
  <c r="J228" i="55"/>
  <c r="K228" i="55"/>
  <c r="E229" i="55"/>
  <c r="F229" i="55"/>
  <c r="G229" i="55"/>
  <c r="H229" i="55"/>
  <c r="I229" i="55"/>
  <c r="J229" i="55"/>
  <c r="K229" i="55"/>
  <c r="E230" i="55"/>
  <c r="F230" i="55"/>
  <c r="G230" i="55"/>
  <c r="H230" i="55"/>
  <c r="I230" i="55"/>
  <c r="J230" i="55"/>
  <c r="K230" i="55"/>
  <c r="E231" i="55"/>
  <c r="F231" i="55"/>
  <c r="G231" i="55"/>
  <c r="H231" i="55"/>
  <c r="I231" i="55"/>
  <c r="J231" i="55"/>
  <c r="K231" i="55"/>
  <c r="E232" i="55"/>
  <c r="F232" i="55"/>
  <c r="G232" i="55"/>
  <c r="H232" i="55"/>
  <c r="I232" i="55"/>
  <c r="J232" i="55"/>
  <c r="K232" i="55"/>
  <c r="E233" i="55"/>
  <c r="F233" i="55"/>
  <c r="G233" i="55"/>
  <c r="H233" i="55"/>
  <c r="I233" i="55"/>
  <c r="J233" i="55"/>
  <c r="K233" i="55"/>
  <c r="E234" i="55"/>
  <c r="F234" i="55"/>
  <c r="G234" i="55"/>
  <c r="H234" i="55"/>
  <c r="I234" i="55"/>
  <c r="J234" i="55"/>
  <c r="K234" i="55"/>
  <c r="E235" i="55"/>
  <c r="F235" i="55"/>
  <c r="G235" i="55"/>
  <c r="H235" i="55"/>
  <c r="I235" i="55"/>
  <c r="J235" i="55"/>
  <c r="K235" i="55"/>
  <c r="E236" i="55"/>
  <c r="F236" i="55"/>
  <c r="G236" i="55"/>
  <c r="H236" i="55"/>
  <c r="I236" i="55"/>
  <c r="J236" i="55"/>
  <c r="K236" i="55"/>
  <c r="E237" i="55"/>
  <c r="F237" i="55"/>
  <c r="G237" i="55"/>
  <c r="H237" i="55"/>
  <c r="I237" i="55"/>
  <c r="J237" i="55"/>
  <c r="K237" i="55"/>
  <c r="E238" i="55"/>
  <c r="F238" i="55"/>
  <c r="G238" i="55"/>
  <c r="H238" i="55"/>
  <c r="I238" i="55"/>
  <c r="J238" i="55"/>
  <c r="K238" i="55"/>
  <c r="E239" i="55"/>
  <c r="F239" i="55"/>
  <c r="G239" i="55"/>
  <c r="H239" i="55"/>
  <c r="I239" i="55"/>
  <c r="J239" i="55"/>
  <c r="K239" i="55"/>
  <c r="E240" i="55"/>
  <c r="F240" i="55"/>
  <c r="G240" i="55"/>
  <c r="H240" i="55"/>
  <c r="I240" i="55"/>
  <c r="J240" i="55"/>
  <c r="K240" i="55"/>
  <c r="E241" i="55"/>
  <c r="F241" i="55"/>
  <c r="G241" i="55"/>
  <c r="H241" i="55"/>
  <c r="I241" i="55"/>
  <c r="J241" i="55"/>
  <c r="K241" i="55"/>
  <c r="E242" i="55"/>
  <c r="F242" i="55"/>
  <c r="G242" i="55"/>
  <c r="H242" i="55"/>
  <c r="I242" i="55"/>
  <c r="J242" i="55"/>
  <c r="K242" i="55"/>
  <c r="E243" i="55"/>
  <c r="F243" i="55"/>
  <c r="G243" i="55"/>
  <c r="H243" i="55"/>
  <c r="I243" i="55"/>
  <c r="J243" i="55"/>
  <c r="K243" i="55"/>
  <c r="E244" i="55"/>
  <c r="F244" i="55"/>
  <c r="G244" i="55"/>
  <c r="H244" i="55"/>
  <c r="I244" i="55"/>
  <c r="J244" i="55"/>
  <c r="K244" i="55"/>
  <c r="E245" i="55"/>
  <c r="F245" i="55"/>
  <c r="G245" i="55"/>
  <c r="H245" i="55"/>
  <c r="I245" i="55"/>
  <c r="J245" i="55"/>
  <c r="K245" i="55"/>
  <c r="E246" i="55"/>
  <c r="F246" i="55"/>
  <c r="G246" i="55"/>
  <c r="H246" i="55"/>
  <c r="I246" i="55"/>
  <c r="J246" i="55"/>
  <c r="K246" i="55"/>
  <c r="E247" i="55"/>
  <c r="F247" i="55"/>
  <c r="G247" i="55"/>
  <c r="H247" i="55"/>
  <c r="I247" i="55"/>
  <c r="J247" i="55"/>
  <c r="K247" i="55"/>
  <c r="E248" i="55"/>
  <c r="F248" i="55"/>
  <c r="G248" i="55"/>
  <c r="H248" i="55"/>
  <c r="I248" i="55"/>
  <c r="J248" i="55"/>
  <c r="K248" i="55"/>
  <c r="E249" i="55"/>
  <c r="F249" i="55"/>
  <c r="G249" i="55"/>
  <c r="H249" i="55"/>
  <c r="I249" i="55"/>
  <c r="J249" i="55"/>
  <c r="K249" i="55"/>
  <c r="E250" i="55"/>
  <c r="F250" i="55"/>
  <c r="G250" i="55"/>
  <c r="H250" i="55"/>
  <c r="I250" i="55"/>
  <c r="J250" i="55"/>
  <c r="K250" i="55"/>
  <c r="E251" i="55"/>
  <c r="F251" i="55"/>
  <c r="G251" i="55"/>
  <c r="H251" i="55"/>
  <c r="I251" i="55"/>
  <c r="J251" i="55"/>
  <c r="K251" i="55"/>
  <c r="E252" i="55"/>
  <c r="F252" i="55"/>
  <c r="G252" i="55"/>
  <c r="H252" i="55"/>
  <c r="I252" i="55"/>
  <c r="J252" i="55"/>
  <c r="K252" i="55"/>
  <c r="E253" i="55"/>
  <c r="F253" i="55"/>
  <c r="G253" i="55"/>
  <c r="H253" i="55"/>
  <c r="I253" i="55"/>
  <c r="J253" i="55"/>
  <c r="K253" i="55"/>
  <c r="E6" i="52"/>
  <c r="F6" i="52"/>
  <c r="G6" i="52"/>
  <c r="H6" i="52"/>
  <c r="I6" i="52"/>
  <c r="E7" i="52"/>
  <c r="F7" i="52"/>
  <c r="G7" i="52"/>
  <c r="H7" i="52"/>
  <c r="I7" i="52"/>
  <c r="E27" i="52"/>
  <c r="F27" i="52"/>
  <c r="G27" i="52"/>
  <c r="H27" i="52"/>
  <c r="I27" i="52"/>
  <c r="E15" i="52"/>
  <c r="F15" i="52"/>
  <c r="G15" i="52"/>
  <c r="H15" i="52"/>
  <c r="I15" i="52"/>
  <c r="E53" i="56"/>
  <c r="F53" i="56"/>
  <c r="G53" i="56"/>
  <c r="H53" i="56"/>
  <c r="I53" i="56"/>
  <c r="J53" i="56"/>
  <c r="K53" i="56"/>
  <c r="L53" i="56"/>
  <c r="E54" i="56"/>
  <c r="F54" i="56"/>
  <c r="G54" i="56"/>
  <c r="H54" i="56"/>
  <c r="I54" i="56"/>
  <c r="J54" i="56"/>
  <c r="K54" i="56"/>
  <c r="L54" i="56"/>
  <c r="E55" i="56"/>
  <c r="F55" i="56"/>
  <c r="G55" i="56"/>
  <c r="H55" i="56"/>
  <c r="I55" i="56"/>
  <c r="J55" i="56"/>
  <c r="K55" i="56"/>
  <c r="L55" i="56"/>
  <c r="E56" i="56"/>
  <c r="F56" i="56"/>
  <c r="G56" i="56"/>
  <c r="H56" i="56"/>
  <c r="I56" i="56"/>
  <c r="J56" i="56"/>
  <c r="K56" i="56"/>
  <c r="L56" i="56"/>
  <c r="E57" i="56"/>
  <c r="F57" i="56"/>
  <c r="G57" i="56"/>
  <c r="H57" i="56"/>
  <c r="I57" i="56"/>
  <c r="J57" i="56"/>
  <c r="K57" i="56"/>
  <c r="L57" i="56"/>
  <c r="E58" i="56"/>
  <c r="F58" i="56"/>
  <c r="G58" i="56"/>
  <c r="H58" i="56"/>
  <c r="I58" i="56"/>
  <c r="J58" i="56"/>
  <c r="K58" i="56"/>
  <c r="L58" i="56"/>
  <c r="E59" i="56"/>
  <c r="F59" i="56"/>
  <c r="G59" i="56"/>
  <c r="H59" i="56"/>
  <c r="I59" i="56"/>
  <c r="J59" i="56"/>
  <c r="K59" i="56"/>
  <c r="L59" i="56"/>
  <c r="E60" i="56"/>
  <c r="F60" i="56"/>
  <c r="G60" i="56"/>
  <c r="H60" i="56"/>
  <c r="I60" i="56"/>
  <c r="J60" i="56"/>
  <c r="K60" i="56"/>
  <c r="L60" i="56"/>
  <c r="E61" i="56"/>
  <c r="F61" i="56"/>
  <c r="G61" i="56"/>
  <c r="H61" i="56"/>
  <c r="I61" i="56"/>
  <c r="J61" i="56"/>
  <c r="K61" i="56"/>
  <c r="L61" i="56"/>
  <c r="E62" i="56"/>
  <c r="F62" i="56"/>
  <c r="G62" i="56"/>
  <c r="H62" i="56"/>
  <c r="I62" i="56"/>
  <c r="J62" i="56"/>
  <c r="K62" i="56"/>
  <c r="L62" i="56"/>
  <c r="E63" i="56"/>
  <c r="F63" i="56"/>
  <c r="G63" i="56"/>
  <c r="H63" i="56"/>
  <c r="I63" i="56"/>
  <c r="J63" i="56"/>
  <c r="K63" i="56"/>
  <c r="L63" i="56"/>
  <c r="E64" i="56"/>
  <c r="F64" i="56"/>
  <c r="G64" i="56"/>
  <c r="H64" i="56"/>
  <c r="I64" i="56"/>
  <c r="J64" i="56"/>
  <c r="K64" i="56"/>
  <c r="L64" i="56"/>
  <c r="E65" i="56"/>
  <c r="F65" i="56"/>
  <c r="G65" i="56"/>
  <c r="H65" i="56"/>
  <c r="I65" i="56"/>
  <c r="J65" i="56"/>
  <c r="K65" i="56"/>
  <c r="L65" i="56"/>
  <c r="E66" i="56"/>
  <c r="F66" i="56"/>
  <c r="G66" i="56"/>
  <c r="H66" i="56"/>
  <c r="I66" i="56"/>
  <c r="J66" i="56"/>
  <c r="K66" i="56"/>
  <c r="L66" i="56"/>
  <c r="E67" i="56"/>
  <c r="F67" i="56"/>
  <c r="G67" i="56"/>
  <c r="H67" i="56"/>
  <c r="I67" i="56"/>
  <c r="J67" i="56"/>
  <c r="K67" i="56"/>
  <c r="L67" i="56"/>
  <c r="E68" i="56"/>
  <c r="F68" i="56"/>
  <c r="G68" i="56"/>
  <c r="H68" i="56"/>
  <c r="I68" i="56"/>
  <c r="J68" i="56"/>
  <c r="K68" i="56"/>
  <c r="L68" i="56"/>
  <c r="E69" i="56"/>
  <c r="F69" i="56"/>
  <c r="G69" i="56"/>
  <c r="H69" i="56"/>
  <c r="I69" i="56"/>
  <c r="J69" i="56"/>
  <c r="K69" i="56"/>
  <c r="L69" i="56"/>
  <c r="E70" i="56"/>
  <c r="F70" i="56"/>
  <c r="G70" i="56"/>
  <c r="H70" i="56"/>
  <c r="I70" i="56"/>
  <c r="J70" i="56"/>
  <c r="K70" i="56"/>
  <c r="L70" i="56"/>
  <c r="E71" i="56"/>
  <c r="F71" i="56"/>
  <c r="G71" i="56"/>
  <c r="H71" i="56"/>
  <c r="I71" i="56"/>
  <c r="J71" i="56"/>
  <c r="K71" i="56"/>
  <c r="L71" i="56"/>
  <c r="E72" i="56"/>
  <c r="F72" i="56"/>
  <c r="G72" i="56"/>
  <c r="H72" i="56"/>
  <c r="I72" i="56"/>
  <c r="J72" i="56"/>
  <c r="K72" i="56"/>
  <c r="L72" i="56"/>
  <c r="E73" i="56"/>
  <c r="F73" i="56"/>
  <c r="G73" i="56"/>
  <c r="H73" i="56"/>
  <c r="I73" i="56"/>
  <c r="J73" i="56"/>
  <c r="K73" i="56"/>
  <c r="L73" i="56"/>
  <c r="E74" i="56"/>
  <c r="F74" i="56"/>
  <c r="G74" i="56"/>
  <c r="H74" i="56"/>
  <c r="I74" i="56"/>
  <c r="J74" i="56"/>
  <c r="K74" i="56"/>
  <c r="L74" i="56"/>
  <c r="E75" i="56"/>
  <c r="F75" i="56"/>
  <c r="G75" i="56"/>
  <c r="H75" i="56"/>
  <c r="I75" i="56"/>
  <c r="J75" i="56"/>
  <c r="K75" i="56"/>
  <c r="L75" i="56"/>
  <c r="E76" i="56"/>
  <c r="F76" i="56"/>
  <c r="G76" i="56"/>
  <c r="H76" i="56"/>
  <c r="I76" i="56"/>
  <c r="J76" i="56"/>
  <c r="K76" i="56"/>
  <c r="L76" i="56"/>
  <c r="E77" i="56"/>
  <c r="F77" i="56"/>
  <c r="G77" i="56"/>
  <c r="H77" i="56"/>
  <c r="I77" i="56"/>
  <c r="J77" i="56"/>
  <c r="K77" i="56"/>
  <c r="L77" i="56"/>
  <c r="E78" i="56"/>
  <c r="F78" i="56"/>
  <c r="G78" i="56"/>
  <c r="H78" i="56"/>
  <c r="I78" i="56"/>
  <c r="J78" i="56"/>
  <c r="K78" i="56"/>
  <c r="L78" i="56"/>
  <c r="E79" i="56"/>
  <c r="F79" i="56"/>
  <c r="G79" i="56"/>
  <c r="H79" i="56"/>
  <c r="I79" i="56"/>
  <c r="J79" i="56"/>
  <c r="K79" i="56"/>
  <c r="L79" i="56"/>
  <c r="E80" i="56"/>
  <c r="F80" i="56"/>
  <c r="G80" i="56"/>
  <c r="H80" i="56"/>
  <c r="I80" i="56"/>
  <c r="J80" i="56"/>
  <c r="K80" i="56"/>
  <c r="L80" i="56"/>
  <c r="E81" i="56"/>
  <c r="F81" i="56"/>
  <c r="G81" i="56"/>
  <c r="H81" i="56"/>
  <c r="I81" i="56"/>
  <c r="J81" i="56"/>
  <c r="K81" i="56"/>
  <c r="L81" i="56"/>
  <c r="E82" i="56"/>
  <c r="F82" i="56"/>
  <c r="G82" i="56"/>
  <c r="H82" i="56"/>
  <c r="I82" i="56"/>
  <c r="J82" i="56"/>
  <c r="K82" i="56"/>
  <c r="L82" i="56"/>
  <c r="E83" i="56"/>
  <c r="F83" i="56"/>
  <c r="G83" i="56"/>
  <c r="H83" i="56"/>
  <c r="I83" i="56"/>
  <c r="J83" i="56"/>
  <c r="K83" i="56"/>
  <c r="L83" i="56"/>
  <c r="E84" i="56"/>
  <c r="F84" i="56"/>
  <c r="G84" i="56"/>
  <c r="H84" i="56"/>
  <c r="I84" i="56"/>
  <c r="J84" i="56"/>
  <c r="K84" i="56"/>
  <c r="L84" i="56"/>
  <c r="E85" i="56"/>
  <c r="F85" i="56"/>
  <c r="G85" i="56"/>
  <c r="H85" i="56"/>
  <c r="I85" i="56"/>
  <c r="J85" i="56"/>
  <c r="K85" i="56"/>
  <c r="L85" i="56"/>
  <c r="E86" i="56"/>
  <c r="F86" i="56"/>
  <c r="G86" i="56"/>
  <c r="H86" i="56"/>
  <c r="I86" i="56"/>
  <c r="J86" i="56"/>
  <c r="K86" i="56"/>
  <c r="L86" i="56"/>
  <c r="E87" i="56"/>
  <c r="F87" i="56"/>
  <c r="G87" i="56"/>
  <c r="H87" i="56"/>
  <c r="I87" i="56"/>
  <c r="J87" i="56"/>
  <c r="K87" i="56"/>
  <c r="L87" i="56"/>
  <c r="E88" i="56"/>
  <c r="F88" i="56"/>
  <c r="G88" i="56"/>
  <c r="H88" i="56"/>
  <c r="I88" i="56"/>
  <c r="J88" i="56"/>
  <c r="K88" i="56"/>
  <c r="L88" i="56"/>
  <c r="E89" i="56"/>
  <c r="F89" i="56"/>
  <c r="G89" i="56"/>
  <c r="H89" i="56"/>
  <c r="I89" i="56"/>
  <c r="J89" i="56"/>
  <c r="K89" i="56"/>
  <c r="L89" i="56"/>
  <c r="E90" i="56"/>
  <c r="F90" i="56"/>
  <c r="G90" i="56"/>
  <c r="H90" i="56"/>
  <c r="I90" i="56"/>
  <c r="J90" i="56"/>
  <c r="K90" i="56"/>
  <c r="L90" i="56"/>
  <c r="E91" i="56"/>
  <c r="F91" i="56"/>
  <c r="G91" i="56"/>
  <c r="H91" i="56"/>
  <c r="I91" i="56"/>
  <c r="J91" i="56"/>
  <c r="K91" i="56"/>
  <c r="L91" i="56"/>
  <c r="E92" i="56"/>
  <c r="F92" i="56"/>
  <c r="G92" i="56"/>
  <c r="H92" i="56"/>
  <c r="I92" i="56"/>
  <c r="J92" i="56"/>
  <c r="K92" i="56"/>
  <c r="L92" i="56"/>
  <c r="E93" i="56"/>
  <c r="F93" i="56"/>
  <c r="G93" i="56"/>
  <c r="H93" i="56"/>
  <c r="I93" i="56"/>
  <c r="J93" i="56"/>
  <c r="K93" i="56"/>
  <c r="L93" i="56"/>
  <c r="E94" i="56"/>
  <c r="F94" i="56"/>
  <c r="G94" i="56"/>
  <c r="H94" i="56"/>
  <c r="I94" i="56"/>
  <c r="J94" i="56"/>
  <c r="K94" i="56"/>
  <c r="L94" i="56"/>
  <c r="E95" i="56"/>
  <c r="F95" i="56"/>
  <c r="G95" i="56"/>
  <c r="H95" i="56"/>
  <c r="I95" i="56"/>
  <c r="J95" i="56"/>
  <c r="K95" i="56"/>
  <c r="L95" i="56"/>
  <c r="E96" i="56"/>
  <c r="F96" i="56"/>
  <c r="G96" i="56"/>
  <c r="H96" i="56"/>
  <c r="I96" i="56"/>
  <c r="J96" i="56"/>
  <c r="K96" i="56"/>
  <c r="L96" i="56"/>
  <c r="E97" i="56"/>
  <c r="F97" i="56"/>
  <c r="G97" i="56"/>
  <c r="H97" i="56"/>
  <c r="I97" i="56"/>
  <c r="J97" i="56"/>
  <c r="K97" i="56"/>
  <c r="L97" i="56"/>
  <c r="E98" i="56"/>
  <c r="F98" i="56"/>
  <c r="G98" i="56"/>
  <c r="H98" i="56"/>
  <c r="I98" i="56"/>
  <c r="J98" i="56"/>
  <c r="K98" i="56"/>
  <c r="L98" i="56"/>
  <c r="E99" i="56"/>
  <c r="F99" i="56"/>
  <c r="G99" i="56"/>
  <c r="H99" i="56"/>
  <c r="I99" i="56"/>
  <c r="J99" i="56"/>
  <c r="K99" i="56"/>
  <c r="L99" i="56"/>
  <c r="E100" i="56"/>
  <c r="F100" i="56"/>
  <c r="G100" i="56"/>
  <c r="H100" i="56"/>
  <c r="I100" i="56"/>
  <c r="J100" i="56"/>
  <c r="K100" i="56"/>
  <c r="L100" i="56"/>
  <c r="E101" i="56"/>
  <c r="F101" i="56"/>
  <c r="G101" i="56"/>
  <c r="H101" i="56"/>
  <c r="I101" i="56"/>
  <c r="J101" i="56"/>
  <c r="K101" i="56"/>
  <c r="L101" i="56"/>
  <c r="E102" i="56"/>
  <c r="F102" i="56"/>
  <c r="G102" i="56"/>
  <c r="H102" i="56"/>
  <c r="I102" i="56"/>
  <c r="J102" i="56"/>
  <c r="K102" i="56"/>
  <c r="L102" i="56"/>
  <c r="E103" i="56"/>
  <c r="F103" i="56"/>
  <c r="G103" i="56"/>
  <c r="H103" i="56"/>
  <c r="I103" i="56"/>
  <c r="J103" i="56"/>
  <c r="K103" i="56"/>
  <c r="L103" i="56"/>
  <c r="E104" i="56"/>
  <c r="F104" i="56"/>
  <c r="G104" i="56"/>
  <c r="H104" i="56"/>
  <c r="I104" i="56"/>
  <c r="J104" i="56"/>
  <c r="K104" i="56"/>
  <c r="L104" i="56"/>
  <c r="E105" i="56"/>
  <c r="F105" i="56"/>
  <c r="G105" i="56"/>
  <c r="H105" i="56"/>
  <c r="I105" i="56"/>
  <c r="J105" i="56"/>
  <c r="K105" i="56"/>
  <c r="L105" i="56"/>
  <c r="E106" i="56"/>
  <c r="F106" i="56"/>
  <c r="G106" i="56"/>
  <c r="H106" i="56"/>
  <c r="I106" i="56"/>
  <c r="J106" i="56"/>
  <c r="K106" i="56"/>
  <c r="L106" i="56"/>
  <c r="E107" i="56"/>
  <c r="F107" i="56"/>
  <c r="G107" i="56"/>
  <c r="H107" i="56"/>
  <c r="I107" i="56"/>
  <c r="J107" i="56"/>
  <c r="K107" i="56"/>
  <c r="L107" i="56"/>
  <c r="E108" i="56"/>
  <c r="F108" i="56"/>
  <c r="G108" i="56"/>
  <c r="H108" i="56"/>
  <c r="I108" i="56"/>
  <c r="J108" i="56"/>
  <c r="K108" i="56"/>
  <c r="L108" i="56"/>
  <c r="E109" i="56"/>
  <c r="F109" i="56"/>
  <c r="G109" i="56"/>
  <c r="H109" i="56"/>
  <c r="I109" i="56"/>
  <c r="J109" i="56"/>
  <c r="K109" i="56"/>
  <c r="L109" i="56"/>
  <c r="E110" i="56"/>
  <c r="F110" i="56"/>
  <c r="G110" i="56"/>
  <c r="H110" i="56"/>
  <c r="I110" i="56"/>
  <c r="J110" i="56"/>
  <c r="K110" i="56"/>
  <c r="L110" i="56"/>
  <c r="E111" i="56"/>
  <c r="F111" i="56"/>
  <c r="G111" i="56"/>
  <c r="H111" i="56"/>
  <c r="I111" i="56"/>
  <c r="J111" i="56"/>
  <c r="K111" i="56"/>
  <c r="L111" i="56"/>
  <c r="E112" i="56"/>
  <c r="F112" i="56"/>
  <c r="G112" i="56"/>
  <c r="H112" i="56"/>
  <c r="I112" i="56"/>
  <c r="J112" i="56"/>
  <c r="K112" i="56"/>
  <c r="L112" i="56"/>
  <c r="E113" i="56"/>
  <c r="F113" i="56"/>
  <c r="G113" i="56"/>
  <c r="H113" i="56"/>
  <c r="I113" i="56"/>
  <c r="J113" i="56"/>
  <c r="K113" i="56"/>
  <c r="L113" i="56"/>
  <c r="E114" i="56"/>
  <c r="F114" i="56"/>
  <c r="G114" i="56"/>
  <c r="H114" i="56"/>
  <c r="I114" i="56"/>
  <c r="J114" i="56"/>
  <c r="K114" i="56"/>
  <c r="L114" i="56"/>
  <c r="E115" i="56"/>
  <c r="F115" i="56"/>
  <c r="G115" i="56"/>
  <c r="H115" i="56"/>
  <c r="I115" i="56"/>
  <c r="J115" i="56"/>
  <c r="K115" i="56"/>
  <c r="L115" i="56"/>
  <c r="E116" i="56"/>
  <c r="F116" i="56"/>
  <c r="G116" i="56"/>
  <c r="H116" i="56"/>
  <c r="I116" i="56"/>
  <c r="J116" i="56"/>
  <c r="K116" i="56"/>
  <c r="L116" i="56"/>
  <c r="E117" i="56"/>
  <c r="F117" i="56"/>
  <c r="G117" i="56"/>
  <c r="H117" i="56"/>
  <c r="I117" i="56"/>
  <c r="J117" i="56"/>
  <c r="K117" i="56"/>
  <c r="L117" i="56"/>
  <c r="E118" i="56"/>
  <c r="F118" i="56"/>
  <c r="G118" i="56"/>
  <c r="H118" i="56"/>
  <c r="I118" i="56"/>
  <c r="J118" i="56"/>
  <c r="K118" i="56"/>
  <c r="L118" i="56"/>
  <c r="E119" i="56"/>
  <c r="F119" i="56"/>
  <c r="G119" i="56"/>
  <c r="H119" i="56"/>
  <c r="I119" i="56"/>
  <c r="J119" i="56"/>
  <c r="K119" i="56"/>
  <c r="L119" i="56"/>
  <c r="E120" i="56"/>
  <c r="F120" i="56"/>
  <c r="G120" i="56"/>
  <c r="H120" i="56"/>
  <c r="I120" i="56"/>
  <c r="J120" i="56"/>
  <c r="K120" i="56"/>
  <c r="L120" i="56"/>
  <c r="E121" i="56"/>
  <c r="F121" i="56"/>
  <c r="G121" i="56"/>
  <c r="H121" i="56"/>
  <c r="I121" i="56"/>
  <c r="J121" i="56"/>
  <c r="K121" i="56"/>
  <c r="L121" i="56"/>
  <c r="E122" i="56"/>
  <c r="F122" i="56"/>
  <c r="G122" i="56"/>
  <c r="H122" i="56"/>
  <c r="I122" i="56"/>
  <c r="J122" i="56"/>
  <c r="K122" i="56"/>
  <c r="L122" i="56"/>
  <c r="E123" i="56"/>
  <c r="F123" i="56"/>
  <c r="G123" i="56"/>
  <c r="H123" i="56"/>
  <c r="I123" i="56"/>
  <c r="J123" i="56"/>
  <c r="K123" i="56"/>
  <c r="L123" i="56"/>
  <c r="E124" i="56"/>
  <c r="F124" i="56"/>
  <c r="G124" i="56"/>
  <c r="H124" i="56"/>
  <c r="I124" i="56"/>
  <c r="J124" i="56"/>
  <c r="K124" i="56"/>
  <c r="L124" i="56"/>
  <c r="E125" i="56"/>
  <c r="F125" i="56"/>
  <c r="G125" i="56"/>
  <c r="H125" i="56"/>
  <c r="I125" i="56"/>
  <c r="J125" i="56"/>
  <c r="K125" i="56"/>
  <c r="L125" i="56"/>
  <c r="E126" i="56"/>
  <c r="F126" i="56"/>
  <c r="G126" i="56"/>
  <c r="H126" i="56"/>
  <c r="I126" i="56"/>
  <c r="J126" i="56"/>
  <c r="K126" i="56"/>
  <c r="L126" i="56"/>
  <c r="E127" i="56"/>
  <c r="F127" i="56"/>
  <c r="G127" i="56"/>
  <c r="H127" i="56"/>
  <c r="I127" i="56"/>
  <c r="J127" i="56"/>
  <c r="K127" i="56"/>
  <c r="L127" i="56"/>
  <c r="E128" i="56"/>
  <c r="F128" i="56"/>
  <c r="G128" i="56"/>
  <c r="H128" i="56"/>
  <c r="I128" i="56"/>
  <c r="J128" i="56"/>
  <c r="K128" i="56"/>
  <c r="L128" i="56"/>
  <c r="E129" i="56"/>
  <c r="F129" i="56"/>
  <c r="G129" i="56"/>
  <c r="H129" i="56"/>
  <c r="I129" i="56"/>
  <c r="J129" i="56"/>
  <c r="K129" i="56"/>
  <c r="L129" i="56"/>
  <c r="E130" i="56"/>
  <c r="F130" i="56"/>
  <c r="G130" i="56"/>
  <c r="H130" i="56"/>
  <c r="I130" i="56"/>
  <c r="J130" i="56"/>
  <c r="K130" i="56"/>
  <c r="L130" i="56"/>
  <c r="E131" i="56"/>
  <c r="F131" i="56"/>
  <c r="G131" i="56"/>
  <c r="H131" i="56"/>
  <c r="I131" i="56"/>
  <c r="J131" i="56"/>
  <c r="K131" i="56"/>
  <c r="L131" i="56"/>
  <c r="E132" i="56"/>
  <c r="F132" i="56"/>
  <c r="G132" i="56"/>
  <c r="H132" i="56"/>
  <c r="I132" i="56"/>
  <c r="J132" i="56"/>
  <c r="K132" i="56"/>
  <c r="L132" i="56"/>
  <c r="E133" i="56"/>
  <c r="F133" i="56"/>
  <c r="G133" i="56"/>
  <c r="H133" i="56"/>
  <c r="I133" i="56"/>
  <c r="J133" i="56"/>
  <c r="K133" i="56"/>
  <c r="L133" i="56"/>
  <c r="E134" i="56"/>
  <c r="F134" i="56"/>
  <c r="G134" i="56"/>
  <c r="H134" i="56"/>
  <c r="I134" i="56"/>
  <c r="J134" i="56"/>
  <c r="K134" i="56"/>
  <c r="L134" i="56"/>
  <c r="E135" i="56"/>
  <c r="F135" i="56"/>
  <c r="G135" i="56"/>
  <c r="H135" i="56"/>
  <c r="I135" i="56"/>
  <c r="J135" i="56"/>
  <c r="K135" i="56"/>
  <c r="L135" i="56"/>
  <c r="E136" i="56"/>
  <c r="F136" i="56"/>
  <c r="G136" i="56"/>
  <c r="H136" i="56"/>
  <c r="I136" i="56"/>
  <c r="J136" i="56"/>
  <c r="K136" i="56"/>
  <c r="L136" i="56"/>
  <c r="E137" i="56"/>
  <c r="F137" i="56"/>
  <c r="G137" i="56"/>
  <c r="H137" i="56"/>
  <c r="I137" i="56"/>
  <c r="J137" i="56"/>
  <c r="K137" i="56"/>
  <c r="L137" i="56"/>
  <c r="E138" i="56"/>
  <c r="F138" i="56"/>
  <c r="G138" i="56"/>
  <c r="H138" i="56"/>
  <c r="I138" i="56"/>
  <c r="J138" i="56"/>
  <c r="K138" i="56"/>
  <c r="L138" i="56"/>
  <c r="E139" i="56"/>
  <c r="F139" i="56"/>
  <c r="G139" i="56"/>
  <c r="H139" i="56"/>
  <c r="I139" i="56"/>
  <c r="J139" i="56"/>
  <c r="K139" i="56"/>
  <c r="L139" i="56"/>
  <c r="E140" i="56"/>
  <c r="F140" i="56"/>
  <c r="G140" i="56"/>
  <c r="H140" i="56"/>
  <c r="I140" i="56"/>
  <c r="J140" i="56"/>
  <c r="K140" i="56"/>
  <c r="L140" i="56"/>
  <c r="E141" i="56"/>
  <c r="F141" i="56"/>
  <c r="G141" i="56"/>
  <c r="H141" i="56"/>
  <c r="I141" i="56"/>
  <c r="J141" i="56"/>
  <c r="K141" i="56"/>
  <c r="L141" i="56"/>
  <c r="E142" i="56"/>
  <c r="F142" i="56"/>
  <c r="G142" i="56"/>
  <c r="H142" i="56"/>
  <c r="I142" i="56"/>
  <c r="J142" i="56"/>
  <c r="K142" i="56"/>
  <c r="L142" i="56"/>
  <c r="E143" i="56"/>
  <c r="F143" i="56"/>
  <c r="G143" i="56"/>
  <c r="H143" i="56"/>
  <c r="I143" i="56"/>
  <c r="J143" i="56"/>
  <c r="K143" i="56"/>
  <c r="L143" i="56"/>
  <c r="E144" i="56"/>
  <c r="F144" i="56"/>
  <c r="G144" i="56"/>
  <c r="H144" i="56"/>
  <c r="I144" i="56"/>
  <c r="J144" i="56"/>
  <c r="K144" i="56"/>
  <c r="L144" i="56"/>
  <c r="E145" i="56"/>
  <c r="F145" i="56"/>
  <c r="G145" i="56"/>
  <c r="H145" i="56"/>
  <c r="I145" i="56"/>
  <c r="J145" i="56"/>
  <c r="K145" i="56"/>
  <c r="L145" i="56"/>
  <c r="E146" i="56"/>
  <c r="F146" i="56"/>
  <c r="G146" i="56"/>
  <c r="H146" i="56"/>
  <c r="I146" i="56"/>
  <c r="J146" i="56"/>
  <c r="K146" i="56"/>
  <c r="L146" i="56"/>
  <c r="E147" i="56"/>
  <c r="F147" i="56"/>
  <c r="G147" i="56"/>
  <c r="H147" i="56"/>
  <c r="I147" i="56"/>
  <c r="J147" i="56"/>
  <c r="K147" i="56"/>
  <c r="L147" i="56"/>
  <c r="E148" i="56"/>
  <c r="F148" i="56"/>
  <c r="G148" i="56"/>
  <c r="H148" i="56"/>
  <c r="I148" i="56"/>
  <c r="J148" i="56"/>
  <c r="K148" i="56"/>
  <c r="L148" i="56"/>
  <c r="E149" i="56"/>
  <c r="F149" i="56"/>
  <c r="G149" i="56"/>
  <c r="H149" i="56"/>
  <c r="I149" i="56"/>
  <c r="J149" i="56"/>
  <c r="K149" i="56"/>
  <c r="L149" i="56"/>
  <c r="E150" i="56"/>
  <c r="F150" i="56"/>
  <c r="G150" i="56"/>
  <c r="H150" i="56"/>
  <c r="I150" i="56"/>
  <c r="J150" i="56"/>
  <c r="K150" i="56"/>
  <c r="L150" i="56"/>
  <c r="E151" i="56"/>
  <c r="F151" i="56"/>
  <c r="G151" i="56"/>
  <c r="H151" i="56"/>
  <c r="I151" i="56"/>
  <c r="J151" i="56"/>
  <c r="K151" i="56"/>
  <c r="L151" i="56"/>
  <c r="E152" i="56"/>
  <c r="F152" i="56"/>
  <c r="G152" i="56"/>
  <c r="H152" i="56"/>
  <c r="I152" i="56"/>
  <c r="J152" i="56"/>
  <c r="K152" i="56"/>
  <c r="L152" i="56"/>
  <c r="E153" i="56"/>
  <c r="F153" i="56"/>
  <c r="G153" i="56"/>
  <c r="H153" i="56"/>
  <c r="I153" i="56"/>
  <c r="J153" i="56"/>
  <c r="K153" i="56"/>
  <c r="L153" i="56"/>
  <c r="E154" i="56"/>
  <c r="F154" i="56"/>
  <c r="G154" i="56"/>
  <c r="H154" i="56"/>
  <c r="I154" i="56"/>
  <c r="J154" i="56"/>
  <c r="K154" i="56"/>
  <c r="L154" i="56"/>
  <c r="E155" i="56"/>
  <c r="F155" i="56"/>
  <c r="G155" i="56"/>
  <c r="H155" i="56"/>
  <c r="I155" i="56"/>
  <c r="J155" i="56"/>
  <c r="K155" i="56"/>
  <c r="L155" i="56"/>
  <c r="E156" i="56"/>
  <c r="F156" i="56"/>
  <c r="G156" i="56"/>
  <c r="H156" i="56"/>
  <c r="I156" i="56"/>
  <c r="J156" i="56"/>
  <c r="K156" i="56"/>
  <c r="L156" i="56"/>
  <c r="E157" i="56"/>
  <c r="F157" i="56"/>
  <c r="G157" i="56"/>
  <c r="H157" i="56"/>
  <c r="I157" i="56"/>
  <c r="J157" i="56"/>
  <c r="K157" i="56"/>
  <c r="L157" i="56"/>
  <c r="E158" i="56"/>
  <c r="F158" i="56"/>
  <c r="G158" i="56"/>
  <c r="H158" i="56"/>
  <c r="I158" i="56"/>
  <c r="J158" i="56"/>
  <c r="K158" i="56"/>
  <c r="L158" i="56"/>
  <c r="E159" i="56"/>
  <c r="F159" i="56"/>
  <c r="G159" i="56"/>
  <c r="H159" i="56"/>
  <c r="I159" i="56"/>
  <c r="J159" i="56"/>
  <c r="K159" i="56"/>
  <c r="L159" i="56"/>
  <c r="E160" i="56"/>
  <c r="F160" i="56"/>
  <c r="G160" i="56"/>
  <c r="H160" i="56"/>
  <c r="I160" i="56"/>
  <c r="J160" i="56"/>
  <c r="K160" i="56"/>
  <c r="L160" i="56"/>
  <c r="E161" i="56"/>
  <c r="F161" i="56"/>
  <c r="G161" i="56"/>
  <c r="H161" i="56"/>
  <c r="I161" i="56"/>
  <c r="J161" i="56"/>
  <c r="K161" i="56"/>
  <c r="L161" i="56"/>
  <c r="E162" i="56"/>
  <c r="F162" i="56"/>
  <c r="G162" i="56"/>
  <c r="H162" i="56"/>
  <c r="I162" i="56"/>
  <c r="J162" i="56"/>
  <c r="K162" i="56"/>
  <c r="L162" i="56"/>
  <c r="E163" i="56"/>
  <c r="F163" i="56"/>
  <c r="G163" i="56"/>
  <c r="H163" i="56"/>
  <c r="I163" i="56"/>
  <c r="J163" i="56"/>
  <c r="K163" i="56"/>
  <c r="L163" i="56"/>
  <c r="E164" i="56"/>
  <c r="F164" i="56"/>
  <c r="G164" i="56"/>
  <c r="H164" i="56"/>
  <c r="I164" i="56"/>
  <c r="J164" i="56"/>
  <c r="K164" i="56"/>
  <c r="L164" i="56"/>
  <c r="E165" i="56"/>
  <c r="F165" i="56"/>
  <c r="G165" i="56"/>
  <c r="H165" i="56"/>
  <c r="I165" i="56"/>
  <c r="J165" i="56"/>
  <c r="K165" i="56"/>
  <c r="L165" i="56"/>
  <c r="E166" i="56"/>
  <c r="F166" i="56"/>
  <c r="G166" i="56"/>
  <c r="H166" i="56"/>
  <c r="I166" i="56"/>
  <c r="J166" i="56"/>
  <c r="K166" i="56"/>
  <c r="L166" i="56"/>
  <c r="E167" i="56"/>
  <c r="F167" i="56"/>
  <c r="G167" i="56"/>
  <c r="H167" i="56"/>
  <c r="I167" i="56"/>
  <c r="J167" i="56"/>
  <c r="K167" i="56"/>
  <c r="L167" i="56"/>
  <c r="E168" i="56"/>
  <c r="F168" i="56"/>
  <c r="G168" i="56"/>
  <c r="H168" i="56"/>
  <c r="I168" i="56"/>
  <c r="J168" i="56"/>
  <c r="K168" i="56"/>
  <c r="L168" i="56"/>
  <c r="E169" i="56"/>
  <c r="F169" i="56"/>
  <c r="G169" i="56"/>
  <c r="H169" i="56"/>
  <c r="I169" i="56"/>
  <c r="J169" i="56"/>
  <c r="K169" i="56"/>
  <c r="L169" i="56"/>
  <c r="E170" i="56"/>
  <c r="F170" i="56"/>
  <c r="G170" i="56"/>
  <c r="H170" i="56"/>
  <c r="I170" i="56"/>
  <c r="J170" i="56"/>
  <c r="K170" i="56"/>
  <c r="L170" i="56"/>
  <c r="E171" i="56"/>
  <c r="F171" i="56"/>
  <c r="G171" i="56"/>
  <c r="H171" i="56"/>
  <c r="I171" i="56"/>
  <c r="J171" i="56"/>
  <c r="K171" i="56"/>
  <c r="L171" i="56"/>
  <c r="E172" i="56"/>
  <c r="F172" i="56"/>
  <c r="G172" i="56"/>
  <c r="H172" i="56"/>
  <c r="I172" i="56"/>
  <c r="J172" i="56"/>
  <c r="K172" i="56"/>
  <c r="L172" i="56"/>
  <c r="E173" i="56"/>
  <c r="F173" i="56"/>
  <c r="G173" i="56"/>
  <c r="H173" i="56"/>
  <c r="I173" i="56"/>
  <c r="J173" i="56"/>
  <c r="K173" i="56"/>
  <c r="L173" i="56"/>
  <c r="E174" i="56"/>
  <c r="F174" i="56"/>
  <c r="G174" i="56"/>
  <c r="H174" i="56"/>
  <c r="I174" i="56"/>
  <c r="J174" i="56"/>
  <c r="K174" i="56"/>
  <c r="L174" i="56"/>
  <c r="E175" i="56"/>
  <c r="F175" i="56"/>
  <c r="G175" i="56"/>
  <c r="H175" i="56"/>
  <c r="I175" i="56"/>
  <c r="J175" i="56"/>
  <c r="K175" i="56"/>
  <c r="L175" i="56"/>
  <c r="E176" i="56"/>
  <c r="F176" i="56"/>
  <c r="G176" i="56"/>
  <c r="H176" i="56"/>
  <c r="I176" i="56"/>
  <c r="J176" i="56"/>
  <c r="K176" i="56"/>
  <c r="L176" i="56"/>
  <c r="E177" i="56"/>
  <c r="F177" i="56"/>
  <c r="G177" i="56"/>
  <c r="H177" i="56"/>
  <c r="I177" i="56"/>
  <c r="J177" i="56"/>
  <c r="K177" i="56"/>
  <c r="L177" i="56"/>
  <c r="E178" i="56"/>
  <c r="F178" i="56"/>
  <c r="G178" i="56"/>
  <c r="H178" i="56"/>
  <c r="I178" i="56"/>
  <c r="J178" i="56"/>
  <c r="K178" i="56"/>
  <c r="L178" i="56"/>
  <c r="E179" i="56"/>
  <c r="F179" i="56"/>
  <c r="G179" i="56"/>
  <c r="H179" i="56"/>
  <c r="I179" i="56"/>
  <c r="J179" i="56"/>
  <c r="K179" i="56"/>
  <c r="L179" i="56"/>
  <c r="E180" i="56"/>
  <c r="F180" i="56"/>
  <c r="G180" i="56"/>
  <c r="H180" i="56"/>
  <c r="I180" i="56"/>
  <c r="J180" i="56"/>
  <c r="K180" i="56"/>
  <c r="L180" i="56"/>
  <c r="E181" i="56"/>
  <c r="F181" i="56"/>
  <c r="G181" i="56"/>
  <c r="H181" i="56"/>
  <c r="I181" i="56"/>
  <c r="J181" i="56"/>
  <c r="K181" i="56"/>
  <c r="L181" i="56"/>
  <c r="E182" i="56"/>
  <c r="F182" i="56"/>
  <c r="G182" i="56"/>
  <c r="H182" i="56"/>
  <c r="I182" i="56"/>
  <c r="J182" i="56"/>
  <c r="K182" i="56"/>
  <c r="L182" i="56"/>
  <c r="E183" i="56"/>
  <c r="F183" i="56"/>
  <c r="G183" i="56"/>
  <c r="H183" i="56"/>
  <c r="I183" i="56"/>
  <c r="J183" i="56"/>
  <c r="K183" i="56"/>
  <c r="L183" i="56"/>
  <c r="E184" i="56"/>
  <c r="F184" i="56"/>
  <c r="G184" i="56"/>
  <c r="H184" i="56"/>
  <c r="I184" i="56"/>
  <c r="J184" i="56"/>
  <c r="K184" i="56"/>
  <c r="L184" i="56"/>
  <c r="E185" i="56"/>
  <c r="F185" i="56"/>
  <c r="G185" i="56"/>
  <c r="H185" i="56"/>
  <c r="I185" i="56"/>
  <c r="J185" i="56"/>
  <c r="K185" i="56"/>
  <c r="L185" i="56"/>
  <c r="E186" i="56"/>
  <c r="F186" i="56"/>
  <c r="G186" i="56"/>
  <c r="H186" i="56"/>
  <c r="I186" i="56"/>
  <c r="J186" i="56"/>
  <c r="K186" i="56"/>
  <c r="L186" i="56"/>
  <c r="E187" i="56"/>
  <c r="F187" i="56"/>
  <c r="G187" i="56"/>
  <c r="H187" i="56"/>
  <c r="I187" i="56"/>
  <c r="J187" i="56"/>
  <c r="K187" i="56"/>
  <c r="L187" i="56"/>
  <c r="E188" i="56"/>
  <c r="F188" i="56"/>
  <c r="G188" i="56"/>
  <c r="H188" i="56"/>
  <c r="I188" i="56"/>
  <c r="J188" i="56"/>
  <c r="K188" i="56"/>
  <c r="L188" i="56"/>
  <c r="E189" i="56"/>
  <c r="F189" i="56"/>
  <c r="G189" i="56"/>
  <c r="H189" i="56"/>
  <c r="I189" i="56"/>
  <c r="J189" i="56"/>
  <c r="K189" i="56"/>
  <c r="L189" i="56"/>
  <c r="E190" i="56"/>
  <c r="F190" i="56"/>
  <c r="G190" i="56"/>
  <c r="H190" i="56"/>
  <c r="I190" i="56"/>
  <c r="J190" i="56"/>
  <c r="K190" i="56"/>
  <c r="L190" i="56"/>
  <c r="E191" i="56"/>
  <c r="F191" i="56"/>
  <c r="G191" i="56"/>
  <c r="H191" i="56"/>
  <c r="I191" i="56"/>
  <c r="J191" i="56"/>
  <c r="K191" i="56"/>
  <c r="L191" i="56"/>
  <c r="E192" i="56"/>
  <c r="F192" i="56"/>
  <c r="G192" i="56"/>
  <c r="H192" i="56"/>
  <c r="I192" i="56"/>
  <c r="J192" i="56"/>
  <c r="K192" i="56"/>
  <c r="L192" i="56"/>
  <c r="E193" i="56"/>
  <c r="F193" i="56"/>
  <c r="G193" i="56"/>
  <c r="H193" i="56"/>
  <c r="I193" i="56"/>
  <c r="J193" i="56"/>
  <c r="K193" i="56"/>
  <c r="L193" i="56"/>
  <c r="E194" i="56"/>
  <c r="F194" i="56"/>
  <c r="G194" i="56"/>
  <c r="H194" i="56"/>
  <c r="I194" i="56"/>
  <c r="J194" i="56"/>
  <c r="K194" i="56"/>
  <c r="L194" i="56"/>
  <c r="E195" i="56"/>
  <c r="F195" i="56"/>
  <c r="G195" i="56"/>
  <c r="H195" i="56"/>
  <c r="I195" i="56"/>
  <c r="J195" i="56"/>
  <c r="K195" i="56"/>
  <c r="L195" i="56"/>
  <c r="E196" i="56"/>
  <c r="F196" i="56"/>
  <c r="G196" i="56"/>
  <c r="H196" i="56"/>
  <c r="I196" i="56"/>
  <c r="J196" i="56"/>
  <c r="K196" i="56"/>
  <c r="L196" i="56"/>
  <c r="E197" i="56"/>
  <c r="F197" i="56"/>
  <c r="G197" i="56"/>
  <c r="H197" i="56"/>
  <c r="I197" i="56"/>
  <c r="J197" i="56"/>
  <c r="K197" i="56"/>
  <c r="L197" i="56"/>
  <c r="E198" i="56"/>
  <c r="F198" i="56"/>
  <c r="G198" i="56"/>
  <c r="H198" i="56"/>
  <c r="I198" i="56"/>
  <c r="J198" i="56"/>
  <c r="K198" i="56"/>
  <c r="L198" i="56"/>
  <c r="E199" i="56"/>
  <c r="F199" i="56"/>
  <c r="G199" i="56"/>
  <c r="H199" i="56"/>
  <c r="I199" i="56"/>
  <c r="J199" i="56"/>
  <c r="K199" i="56"/>
  <c r="L199" i="56"/>
  <c r="E200" i="56"/>
  <c r="F200" i="56"/>
  <c r="G200" i="56"/>
  <c r="H200" i="56"/>
  <c r="I200" i="56"/>
  <c r="J200" i="56"/>
  <c r="K200" i="56"/>
  <c r="L200" i="56"/>
  <c r="E201" i="56"/>
  <c r="F201" i="56"/>
  <c r="G201" i="56"/>
  <c r="H201" i="56"/>
  <c r="I201" i="56"/>
  <c r="J201" i="56"/>
  <c r="K201" i="56"/>
  <c r="L201" i="56"/>
  <c r="E202" i="56"/>
  <c r="F202" i="56"/>
  <c r="G202" i="56"/>
  <c r="H202" i="56"/>
  <c r="I202" i="56"/>
  <c r="J202" i="56"/>
  <c r="K202" i="56"/>
  <c r="L202" i="56"/>
  <c r="E203" i="56"/>
  <c r="F203" i="56"/>
  <c r="G203" i="56"/>
  <c r="H203" i="56"/>
  <c r="I203" i="56"/>
  <c r="J203" i="56"/>
  <c r="K203" i="56"/>
  <c r="L203" i="56"/>
  <c r="E204" i="56"/>
  <c r="F204" i="56"/>
  <c r="G204" i="56"/>
  <c r="H204" i="56"/>
  <c r="I204" i="56"/>
  <c r="J204" i="56"/>
  <c r="K204" i="56"/>
  <c r="L204" i="56"/>
  <c r="E205" i="56"/>
  <c r="F205" i="56"/>
  <c r="G205" i="56"/>
  <c r="H205" i="56"/>
  <c r="I205" i="56"/>
  <c r="J205" i="56"/>
  <c r="K205" i="56"/>
  <c r="L205" i="56"/>
  <c r="E206" i="56"/>
  <c r="F206" i="56"/>
  <c r="G206" i="56"/>
  <c r="H206" i="56"/>
  <c r="I206" i="56"/>
  <c r="J206" i="56"/>
  <c r="K206" i="56"/>
  <c r="L206" i="56"/>
  <c r="E207" i="56"/>
  <c r="F207" i="56"/>
  <c r="G207" i="56"/>
  <c r="H207" i="56"/>
  <c r="I207" i="56"/>
  <c r="J207" i="56"/>
  <c r="K207" i="56"/>
  <c r="L207" i="56"/>
  <c r="E208" i="56"/>
  <c r="F208" i="56"/>
  <c r="G208" i="56"/>
  <c r="H208" i="56"/>
  <c r="I208" i="56"/>
  <c r="J208" i="56"/>
  <c r="K208" i="56"/>
  <c r="L208" i="56"/>
  <c r="E209" i="56"/>
  <c r="F209" i="56"/>
  <c r="G209" i="56"/>
  <c r="H209" i="56"/>
  <c r="I209" i="56"/>
  <c r="J209" i="56"/>
  <c r="K209" i="56"/>
  <c r="L209" i="56"/>
  <c r="E210" i="56"/>
  <c r="F210" i="56"/>
  <c r="G210" i="56"/>
  <c r="H210" i="56"/>
  <c r="I210" i="56"/>
  <c r="J210" i="56"/>
  <c r="K210" i="56"/>
  <c r="L210" i="56"/>
  <c r="E211" i="56"/>
  <c r="F211" i="56"/>
  <c r="G211" i="56"/>
  <c r="H211" i="56"/>
  <c r="I211" i="56"/>
  <c r="J211" i="56"/>
  <c r="K211" i="56"/>
  <c r="L211" i="56"/>
  <c r="E212" i="56"/>
  <c r="F212" i="56"/>
  <c r="G212" i="56"/>
  <c r="H212" i="56"/>
  <c r="I212" i="56"/>
  <c r="J212" i="56"/>
  <c r="K212" i="56"/>
  <c r="L212" i="56"/>
  <c r="E213" i="56"/>
  <c r="F213" i="56"/>
  <c r="G213" i="56"/>
  <c r="H213" i="56"/>
  <c r="I213" i="56"/>
  <c r="J213" i="56"/>
  <c r="K213" i="56"/>
  <c r="L213" i="56"/>
  <c r="E214" i="56"/>
  <c r="F214" i="56"/>
  <c r="G214" i="56"/>
  <c r="H214" i="56"/>
  <c r="I214" i="56"/>
  <c r="J214" i="56"/>
  <c r="K214" i="56"/>
  <c r="L214" i="56"/>
  <c r="E215" i="56"/>
  <c r="F215" i="56"/>
  <c r="G215" i="56"/>
  <c r="H215" i="56"/>
  <c r="I215" i="56"/>
  <c r="J215" i="56"/>
  <c r="K215" i="56"/>
  <c r="L215" i="56"/>
  <c r="E216" i="56"/>
  <c r="F216" i="56"/>
  <c r="G216" i="56"/>
  <c r="H216" i="56"/>
  <c r="I216" i="56"/>
  <c r="J216" i="56"/>
  <c r="K216" i="56"/>
  <c r="L216" i="56"/>
  <c r="E217" i="56"/>
  <c r="F217" i="56"/>
  <c r="G217" i="56"/>
  <c r="H217" i="56"/>
  <c r="I217" i="56"/>
  <c r="J217" i="56"/>
  <c r="K217" i="56"/>
  <c r="L217" i="56"/>
  <c r="E218" i="56"/>
  <c r="F218" i="56"/>
  <c r="G218" i="56"/>
  <c r="H218" i="56"/>
  <c r="I218" i="56"/>
  <c r="J218" i="56"/>
  <c r="K218" i="56"/>
  <c r="L218" i="56"/>
  <c r="E219" i="56"/>
  <c r="F219" i="56"/>
  <c r="G219" i="56"/>
  <c r="H219" i="56"/>
  <c r="I219" i="56"/>
  <c r="J219" i="56"/>
  <c r="K219" i="56"/>
  <c r="L219" i="56"/>
  <c r="E220" i="56"/>
  <c r="F220" i="56"/>
  <c r="G220" i="56"/>
  <c r="H220" i="56"/>
  <c r="I220" i="56"/>
  <c r="J220" i="56"/>
  <c r="K220" i="56"/>
  <c r="L220" i="56"/>
  <c r="E221" i="56"/>
  <c r="F221" i="56"/>
  <c r="G221" i="56"/>
  <c r="H221" i="56"/>
  <c r="I221" i="56"/>
  <c r="J221" i="56"/>
  <c r="K221" i="56"/>
  <c r="L221" i="56"/>
  <c r="E222" i="56"/>
  <c r="F222" i="56"/>
  <c r="G222" i="56"/>
  <c r="H222" i="56"/>
  <c r="I222" i="56"/>
  <c r="J222" i="56"/>
  <c r="K222" i="56"/>
  <c r="L222" i="56"/>
  <c r="E223" i="56"/>
  <c r="F223" i="56"/>
  <c r="G223" i="56"/>
  <c r="H223" i="56"/>
  <c r="I223" i="56"/>
  <c r="J223" i="56"/>
  <c r="K223" i="56"/>
  <c r="L223" i="56"/>
  <c r="E224" i="56"/>
  <c r="F224" i="56"/>
  <c r="G224" i="56"/>
  <c r="H224" i="56"/>
  <c r="I224" i="56"/>
  <c r="J224" i="56"/>
  <c r="K224" i="56"/>
  <c r="L224" i="56"/>
  <c r="E225" i="56"/>
  <c r="F225" i="56"/>
  <c r="G225" i="56"/>
  <c r="H225" i="56"/>
  <c r="I225" i="56"/>
  <c r="J225" i="56"/>
  <c r="K225" i="56"/>
  <c r="L225" i="56"/>
  <c r="E226" i="56"/>
  <c r="F226" i="56"/>
  <c r="G226" i="56"/>
  <c r="H226" i="56"/>
  <c r="I226" i="56"/>
  <c r="J226" i="56"/>
  <c r="K226" i="56"/>
  <c r="L226" i="56"/>
  <c r="E227" i="56"/>
  <c r="F227" i="56"/>
  <c r="G227" i="56"/>
  <c r="H227" i="56"/>
  <c r="I227" i="56"/>
  <c r="J227" i="56"/>
  <c r="K227" i="56"/>
  <c r="L227" i="56"/>
  <c r="E228" i="56"/>
  <c r="F228" i="56"/>
  <c r="G228" i="56"/>
  <c r="H228" i="56"/>
  <c r="I228" i="56"/>
  <c r="J228" i="56"/>
  <c r="K228" i="56"/>
  <c r="L228" i="56"/>
  <c r="E229" i="56"/>
  <c r="F229" i="56"/>
  <c r="G229" i="56"/>
  <c r="H229" i="56"/>
  <c r="I229" i="56"/>
  <c r="J229" i="56"/>
  <c r="K229" i="56"/>
  <c r="L229" i="56"/>
  <c r="E230" i="56"/>
  <c r="F230" i="56"/>
  <c r="G230" i="56"/>
  <c r="H230" i="56"/>
  <c r="I230" i="56"/>
  <c r="J230" i="56"/>
  <c r="K230" i="56"/>
  <c r="L230" i="56"/>
  <c r="E231" i="56"/>
  <c r="F231" i="56"/>
  <c r="G231" i="56"/>
  <c r="H231" i="56"/>
  <c r="I231" i="56"/>
  <c r="J231" i="56"/>
  <c r="K231" i="56"/>
  <c r="L231" i="56"/>
  <c r="E232" i="56"/>
  <c r="F232" i="56"/>
  <c r="G232" i="56"/>
  <c r="H232" i="56"/>
  <c r="I232" i="56"/>
  <c r="J232" i="56"/>
  <c r="K232" i="56"/>
  <c r="L232" i="56"/>
  <c r="E233" i="56"/>
  <c r="F233" i="56"/>
  <c r="G233" i="56"/>
  <c r="H233" i="56"/>
  <c r="I233" i="56"/>
  <c r="J233" i="56"/>
  <c r="K233" i="56"/>
  <c r="L233" i="56"/>
  <c r="E234" i="56"/>
  <c r="F234" i="56"/>
  <c r="G234" i="56"/>
  <c r="H234" i="56"/>
  <c r="I234" i="56"/>
  <c r="J234" i="56"/>
  <c r="K234" i="56"/>
  <c r="L234" i="56"/>
  <c r="E235" i="56"/>
  <c r="F235" i="56"/>
  <c r="G235" i="56"/>
  <c r="H235" i="56"/>
  <c r="I235" i="56"/>
  <c r="J235" i="56"/>
  <c r="K235" i="56"/>
  <c r="L235" i="56"/>
  <c r="E236" i="56"/>
  <c r="F236" i="56"/>
  <c r="G236" i="56"/>
  <c r="H236" i="56"/>
  <c r="I236" i="56"/>
  <c r="J236" i="56"/>
  <c r="K236" i="56"/>
  <c r="L236" i="56"/>
  <c r="E237" i="56"/>
  <c r="F237" i="56"/>
  <c r="G237" i="56"/>
  <c r="H237" i="56"/>
  <c r="I237" i="56"/>
  <c r="J237" i="56"/>
  <c r="K237" i="56"/>
  <c r="L237" i="56"/>
  <c r="E238" i="56"/>
  <c r="F238" i="56"/>
  <c r="G238" i="56"/>
  <c r="H238" i="56"/>
  <c r="I238" i="56"/>
  <c r="J238" i="56"/>
  <c r="K238" i="56"/>
  <c r="L238" i="56"/>
  <c r="E239" i="56"/>
  <c r="F239" i="56"/>
  <c r="G239" i="56"/>
  <c r="H239" i="56"/>
  <c r="I239" i="56"/>
  <c r="J239" i="56"/>
  <c r="K239" i="56"/>
  <c r="L239" i="56"/>
  <c r="E240" i="56"/>
  <c r="F240" i="56"/>
  <c r="G240" i="56"/>
  <c r="H240" i="56"/>
  <c r="I240" i="56"/>
  <c r="J240" i="56"/>
  <c r="K240" i="56"/>
  <c r="L240" i="56"/>
  <c r="E241" i="56"/>
  <c r="F241" i="56"/>
  <c r="G241" i="56"/>
  <c r="H241" i="56"/>
  <c r="I241" i="56"/>
  <c r="J241" i="56"/>
  <c r="K241" i="56"/>
  <c r="L241" i="56"/>
  <c r="E242" i="56"/>
  <c r="F242" i="56"/>
  <c r="G242" i="56"/>
  <c r="H242" i="56"/>
  <c r="I242" i="56"/>
  <c r="J242" i="56"/>
  <c r="K242" i="56"/>
  <c r="L242" i="56"/>
  <c r="E243" i="56"/>
  <c r="F243" i="56"/>
  <c r="G243" i="56"/>
  <c r="H243" i="56"/>
  <c r="I243" i="56"/>
  <c r="J243" i="56"/>
  <c r="K243" i="56"/>
  <c r="L243" i="56"/>
  <c r="E244" i="56"/>
  <c r="F244" i="56"/>
  <c r="G244" i="56"/>
  <c r="H244" i="56"/>
  <c r="I244" i="56"/>
  <c r="J244" i="56"/>
  <c r="K244" i="56"/>
  <c r="L244" i="56"/>
  <c r="E245" i="56"/>
  <c r="F245" i="56"/>
  <c r="G245" i="56"/>
  <c r="H245" i="56"/>
  <c r="I245" i="56"/>
  <c r="J245" i="56"/>
  <c r="K245" i="56"/>
  <c r="L245" i="56"/>
  <c r="E246" i="56"/>
  <c r="F246" i="56"/>
  <c r="G246" i="56"/>
  <c r="H246" i="56"/>
  <c r="I246" i="56"/>
  <c r="J246" i="56"/>
  <c r="K246" i="56"/>
  <c r="L246" i="56"/>
  <c r="E247" i="56"/>
  <c r="F247" i="56"/>
  <c r="G247" i="56"/>
  <c r="H247" i="56"/>
  <c r="I247" i="56"/>
  <c r="J247" i="56"/>
  <c r="K247" i="56"/>
  <c r="L247" i="56"/>
  <c r="E248" i="56"/>
  <c r="F248" i="56"/>
  <c r="G248" i="56"/>
  <c r="H248" i="56"/>
  <c r="I248" i="56"/>
  <c r="J248" i="56"/>
  <c r="K248" i="56"/>
  <c r="L248" i="56"/>
  <c r="E249" i="56"/>
  <c r="F249" i="56"/>
  <c r="G249" i="56"/>
  <c r="H249" i="56"/>
  <c r="I249" i="56"/>
  <c r="J249" i="56"/>
  <c r="K249" i="56"/>
  <c r="L249" i="56"/>
  <c r="E250" i="56"/>
  <c r="F250" i="56"/>
  <c r="G250" i="56"/>
  <c r="H250" i="56"/>
  <c r="I250" i="56"/>
  <c r="J250" i="56"/>
  <c r="K250" i="56"/>
  <c r="L250" i="56"/>
  <c r="E251" i="56"/>
  <c r="F251" i="56"/>
  <c r="G251" i="56"/>
  <c r="H251" i="56"/>
  <c r="I251" i="56"/>
  <c r="J251" i="56"/>
  <c r="K251" i="56"/>
  <c r="L251" i="56"/>
  <c r="E252" i="56"/>
  <c r="F252" i="56"/>
  <c r="G252" i="56"/>
  <c r="H252" i="56"/>
  <c r="I252" i="56"/>
  <c r="J252" i="56"/>
  <c r="K252" i="56"/>
  <c r="L252" i="56"/>
  <c r="E253" i="56"/>
  <c r="F253" i="56"/>
  <c r="G253" i="56"/>
  <c r="H253" i="56"/>
  <c r="I253" i="56"/>
  <c r="J253" i="56"/>
  <c r="K253" i="56"/>
  <c r="L253" i="56"/>
  <c r="E53" i="53"/>
  <c r="F53" i="53"/>
  <c r="G53" i="53"/>
  <c r="H53" i="53"/>
  <c r="I53" i="53"/>
  <c r="J53" i="53"/>
  <c r="K53" i="53"/>
  <c r="L53" i="53"/>
  <c r="E54" i="53"/>
  <c r="F54" i="53"/>
  <c r="G54" i="53"/>
  <c r="H54" i="53"/>
  <c r="I54" i="53"/>
  <c r="J54" i="53"/>
  <c r="K54" i="53"/>
  <c r="L54" i="53"/>
  <c r="E55" i="53"/>
  <c r="F55" i="53"/>
  <c r="G55" i="53"/>
  <c r="H55" i="53"/>
  <c r="I55" i="53"/>
  <c r="J55" i="53"/>
  <c r="K55" i="53"/>
  <c r="L55" i="53"/>
  <c r="E56" i="53"/>
  <c r="F56" i="53"/>
  <c r="G56" i="53"/>
  <c r="H56" i="53"/>
  <c r="I56" i="53"/>
  <c r="J56" i="53"/>
  <c r="K56" i="53"/>
  <c r="L56" i="53"/>
  <c r="E57" i="53"/>
  <c r="F57" i="53"/>
  <c r="G57" i="53"/>
  <c r="H57" i="53"/>
  <c r="I57" i="53"/>
  <c r="J57" i="53"/>
  <c r="K57" i="53"/>
  <c r="L57" i="53"/>
  <c r="E58" i="53"/>
  <c r="F58" i="53"/>
  <c r="G58" i="53"/>
  <c r="H58" i="53"/>
  <c r="I58" i="53"/>
  <c r="J58" i="53"/>
  <c r="K58" i="53"/>
  <c r="L58" i="53"/>
  <c r="E59" i="53"/>
  <c r="F59" i="53"/>
  <c r="G59" i="53"/>
  <c r="H59" i="53"/>
  <c r="I59" i="53"/>
  <c r="J59" i="53"/>
  <c r="K59" i="53"/>
  <c r="L59" i="53"/>
  <c r="E60" i="53"/>
  <c r="F60" i="53"/>
  <c r="G60" i="53"/>
  <c r="H60" i="53"/>
  <c r="I60" i="53"/>
  <c r="J60" i="53"/>
  <c r="K60" i="53"/>
  <c r="L60" i="53"/>
  <c r="E61" i="53"/>
  <c r="F61" i="53"/>
  <c r="G61" i="53"/>
  <c r="H61" i="53"/>
  <c r="I61" i="53"/>
  <c r="J61" i="53"/>
  <c r="K61" i="53"/>
  <c r="L61" i="53"/>
  <c r="E62" i="53"/>
  <c r="F62" i="53"/>
  <c r="G62" i="53"/>
  <c r="H62" i="53"/>
  <c r="I62" i="53"/>
  <c r="J62" i="53"/>
  <c r="K62" i="53"/>
  <c r="L62" i="53"/>
  <c r="E63" i="53"/>
  <c r="F63" i="53"/>
  <c r="G63" i="53"/>
  <c r="H63" i="53"/>
  <c r="I63" i="53"/>
  <c r="J63" i="53"/>
  <c r="K63" i="53"/>
  <c r="L63" i="53"/>
  <c r="E64" i="53"/>
  <c r="F64" i="53"/>
  <c r="G64" i="53"/>
  <c r="H64" i="53"/>
  <c r="I64" i="53"/>
  <c r="J64" i="53"/>
  <c r="K64" i="53"/>
  <c r="L64" i="53"/>
  <c r="E65" i="53"/>
  <c r="F65" i="53"/>
  <c r="G65" i="53"/>
  <c r="H65" i="53"/>
  <c r="I65" i="53"/>
  <c r="J65" i="53"/>
  <c r="K65" i="53"/>
  <c r="L65" i="53"/>
  <c r="E66" i="53"/>
  <c r="F66" i="53"/>
  <c r="G66" i="53"/>
  <c r="H66" i="53"/>
  <c r="I66" i="53"/>
  <c r="J66" i="53"/>
  <c r="K66" i="53"/>
  <c r="L66" i="53"/>
  <c r="E67" i="53"/>
  <c r="F67" i="53"/>
  <c r="G67" i="53"/>
  <c r="H67" i="53"/>
  <c r="I67" i="53"/>
  <c r="J67" i="53"/>
  <c r="K67" i="53"/>
  <c r="L67" i="53"/>
  <c r="E68" i="53"/>
  <c r="F68" i="53"/>
  <c r="G68" i="53"/>
  <c r="H68" i="53"/>
  <c r="I68" i="53"/>
  <c r="J68" i="53"/>
  <c r="K68" i="53"/>
  <c r="L68" i="53"/>
  <c r="E69" i="53"/>
  <c r="F69" i="53"/>
  <c r="G69" i="53"/>
  <c r="H69" i="53"/>
  <c r="I69" i="53"/>
  <c r="J69" i="53"/>
  <c r="K69" i="53"/>
  <c r="L69" i="53"/>
  <c r="E70" i="53"/>
  <c r="F70" i="53"/>
  <c r="G70" i="53"/>
  <c r="H70" i="53"/>
  <c r="I70" i="53"/>
  <c r="J70" i="53"/>
  <c r="K70" i="53"/>
  <c r="L70" i="53"/>
  <c r="E71" i="53"/>
  <c r="F71" i="53"/>
  <c r="G71" i="53"/>
  <c r="H71" i="53"/>
  <c r="I71" i="53"/>
  <c r="J71" i="53"/>
  <c r="K71" i="53"/>
  <c r="L71" i="53"/>
  <c r="E72" i="53"/>
  <c r="F72" i="53"/>
  <c r="G72" i="53"/>
  <c r="H72" i="53"/>
  <c r="I72" i="53"/>
  <c r="J72" i="53"/>
  <c r="K72" i="53"/>
  <c r="L72" i="53"/>
  <c r="E73" i="53"/>
  <c r="F73" i="53"/>
  <c r="G73" i="53"/>
  <c r="H73" i="53"/>
  <c r="I73" i="53"/>
  <c r="J73" i="53"/>
  <c r="K73" i="53"/>
  <c r="L73" i="53"/>
  <c r="E74" i="53"/>
  <c r="F74" i="53"/>
  <c r="G74" i="53"/>
  <c r="H74" i="53"/>
  <c r="I74" i="53"/>
  <c r="J74" i="53"/>
  <c r="K74" i="53"/>
  <c r="L74" i="53"/>
  <c r="E75" i="53"/>
  <c r="F75" i="53"/>
  <c r="G75" i="53"/>
  <c r="H75" i="53"/>
  <c r="I75" i="53"/>
  <c r="J75" i="53"/>
  <c r="K75" i="53"/>
  <c r="L75" i="53"/>
  <c r="E76" i="53"/>
  <c r="F76" i="53"/>
  <c r="G76" i="53"/>
  <c r="H76" i="53"/>
  <c r="I76" i="53"/>
  <c r="J76" i="53"/>
  <c r="K76" i="53"/>
  <c r="L76" i="53"/>
  <c r="E77" i="53"/>
  <c r="F77" i="53"/>
  <c r="G77" i="53"/>
  <c r="H77" i="53"/>
  <c r="I77" i="53"/>
  <c r="J77" i="53"/>
  <c r="K77" i="53"/>
  <c r="L77" i="53"/>
  <c r="E78" i="53"/>
  <c r="F78" i="53"/>
  <c r="G78" i="53"/>
  <c r="H78" i="53"/>
  <c r="I78" i="53"/>
  <c r="J78" i="53"/>
  <c r="K78" i="53"/>
  <c r="L78" i="53"/>
  <c r="E79" i="53"/>
  <c r="F79" i="53"/>
  <c r="G79" i="53"/>
  <c r="H79" i="53"/>
  <c r="I79" i="53"/>
  <c r="J79" i="53"/>
  <c r="K79" i="53"/>
  <c r="L79" i="53"/>
  <c r="E80" i="53"/>
  <c r="F80" i="53"/>
  <c r="G80" i="53"/>
  <c r="H80" i="53"/>
  <c r="I80" i="53"/>
  <c r="J80" i="53"/>
  <c r="K80" i="53"/>
  <c r="L80" i="53"/>
  <c r="E81" i="53"/>
  <c r="F81" i="53"/>
  <c r="G81" i="53"/>
  <c r="H81" i="53"/>
  <c r="I81" i="53"/>
  <c r="J81" i="53"/>
  <c r="K81" i="53"/>
  <c r="L81" i="53"/>
  <c r="E82" i="53"/>
  <c r="F82" i="53"/>
  <c r="G82" i="53"/>
  <c r="H82" i="53"/>
  <c r="I82" i="53"/>
  <c r="J82" i="53"/>
  <c r="K82" i="53"/>
  <c r="L82" i="53"/>
  <c r="E83" i="53"/>
  <c r="F83" i="53"/>
  <c r="G83" i="53"/>
  <c r="H83" i="53"/>
  <c r="I83" i="53"/>
  <c r="J83" i="53"/>
  <c r="K83" i="53"/>
  <c r="L83" i="53"/>
  <c r="E84" i="53"/>
  <c r="F84" i="53"/>
  <c r="G84" i="53"/>
  <c r="H84" i="53"/>
  <c r="I84" i="53"/>
  <c r="J84" i="53"/>
  <c r="K84" i="53"/>
  <c r="L84" i="53"/>
  <c r="E85" i="53"/>
  <c r="F85" i="53"/>
  <c r="G85" i="53"/>
  <c r="H85" i="53"/>
  <c r="I85" i="53"/>
  <c r="J85" i="53"/>
  <c r="K85" i="53"/>
  <c r="L85" i="53"/>
  <c r="E86" i="53"/>
  <c r="F86" i="53"/>
  <c r="G86" i="53"/>
  <c r="H86" i="53"/>
  <c r="I86" i="53"/>
  <c r="J86" i="53"/>
  <c r="K86" i="53"/>
  <c r="L86" i="53"/>
  <c r="E87" i="53"/>
  <c r="F87" i="53"/>
  <c r="G87" i="53"/>
  <c r="H87" i="53"/>
  <c r="I87" i="53"/>
  <c r="J87" i="53"/>
  <c r="K87" i="53"/>
  <c r="L87" i="53"/>
  <c r="E88" i="53"/>
  <c r="F88" i="53"/>
  <c r="G88" i="53"/>
  <c r="H88" i="53"/>
  <c r="I88" i="53"/>
  <c r="J88" i="53"/>
  <c r="K88" i="53"/>
  <c r="L88" i="53"/>
  <c r="E89" i="53"/>
  <c r="F89" i="53"/>
  <c r="G89" i="53"/>
  <c r="H89" i="53"/>
  <c r="I89" i="53"/>
  <c r="J89" i="53"/>
  <c r="K89" i="53"/>
  <c r="L89" i="53"/>
  <c r="E90" i="53"/>
  <c r="F90" i="53"/>
  <c r="G90" i="53"/>
  <c r="H90" i="53"/>
  <c r="I90" i="53"/>
  <c r="J90" i="53"/>
  <c r="K90" i="53"/>
  <c r="L90" i="53"/>
  <c r="E91" i="53"/>
  <c r="F91" i="53"/>
  <c r="G91" i="53"/>
  <c r="H91" i="53"/>
  <c r="I91" i="53"/>
  <c r="J91" i="53"/>
  <c r="K91" i="53"/>
  <c r="L91" i="53"/>
  <c r="E92" i="53"/>
  <c r="F92" i="53"/>
  <c r="G92" i="53"/>
  <c r="H92" i="53"/>
  <c r="I92" i="53"/>
  <c r="J92" i="53"/>
  <c r="K92" i="53"/>
  <c r="L92" i="53"/>
  <c r="E93" i="53"/>
  <c r="F93" i="53"/>
  <c r="G93" i="53"/>
  <c r="H93" i="53"/>
  <c r="I93" i="53"/>
  <c r="J93" i="53"/>
  <c r="K93" i="53"/>
  <c r="L93" i="53"/>
  <c r="E94" i="53"/>
  <c r="F94" i="53"/>
  <c r="G94" i="53"/>
  <c r="H94" i="53"/>
  <c r="I94" i="53"/>
  <c r="J94" i="53"/>
  <c r="K94" i="53"/>
  <c r="L94" i="53"/>
  <c r="E95" i="53"/>
  <c r="F95" i="53"/>
  <c r="G95" i="53"/>
  <c r="H95" i="53"/>
  <c r="I95" i="53"/>
  <c r="J95" i="53"/>
  <c r="K95" i="53"/>
  <c r="L95" i="53"/>
  <c r="E96" i="53"/>
  <c r="F96" i="53"/>
  <c r="G96" i="53"/>
  <c r="H96" i="53"/>
  <c r="I96" i="53"/>
  <c r="J96" i="53"/>
  <c r="K96" i="53"/>
  <c r="L96" i="53"/>
  <c r="E97" i="53"/>
  <c r="F97" i="53"/>
  <c r="G97" i="53"/>
  <c r="H97" i="53"/>
  <c r="I97" i="53"/>
  <c r="J97" i="53"/>
  <c r="K97" i="53"/>
  <c r="L97" i="53"/>
  <c r="E98" i="53"/>
  <c r="F98" i="53"/>
  <c r="G98" i="53"/>
  <c r="H98" i="53"/>
  <c r="I98" i="53"/>
  <c r="J98" i="53"/>
  <c r="K98" i="53"/>
  <c r="L98" i="53"/>
  <c r="E99" i="53"/>
  <c r="F99" i="53"/>
  <c r="G99" i="53"/>
  <c r="H99" i="53"/>
  <c r="I99" i="53"/>
  <c r="J99" i="53"/>
  <c r="K99" i="53"/>
  <c r="L99" i="53"/>
  <c r="E100" i="53"/>
  <c r="F100" i="53"/>
  <c r="G100" i="53"/>
  <c r="H100" i="53"/>
  <c r="I100" i="53"/>
  <c r="J100" i="53"/>
  <c r="K100" i="53"/>
  <c r="L100" i="53"/>
  <c r="E101" i="53"/>
  <c r="F101" i="53"/>
  <c r="G101" i="53"/>
  <c r="H101" i="53"/>
  <c r="I101" i="53"/>
  <c r="J101" i="53"/>
  <c r="K101" i="53"/>
  <c r="L101" i="53"/>
  <c r="E102" i="53"/>
  <c r="F102" i="53"/>
  <c r="G102" i="53"/>
  <c r="H102" i="53"/>
  <c r="I102" i="53"/>
  <c r="J102" i="53"/>
  <c r="K102" i="53"/>
  <c r="L102" i="53"/>
  <c r="E103" i="53"/>
  <c r="F103" i="53"/>
  <c r="G103" i="53"/>
  <c r="H103" i="53"/>
  <c r="I103" i="53"/>
  <c r="J103" i="53"/>
  <c r="K103" i="53"/>
  <c r="L103" i="53"/>
  <c r="E104" i="53"/>
  <c r="F104" i="53"/>
  <c r="G104" i="53"/>
  <c r="H104" i="53"/>
  <c r="I104" i="53"/>
  <c r="J104" i="53"/>
  <c r="K104" i="53"/>
  <c r="L104" i="53"/>
  <c r="E105" i="53"/>
  <c r="F105" i="53"/>
  <c r="G105" i="53"/>
  <c r="H105" i="53"/>
  <c r="I105" i="53"/>
  <c r="J105" i="53"/>
  <c r="K105" i="53"/>
  <c r="L105" i="53"/>
  <c r="E106" i="53"/>
  <c r="F106" i="53"/>
  <c r="G106" i="53"/>
  <c r="H106" i="53"/>
  <c r="I106" i="53"/>
  <c r="J106" i="53"/>
  <c r="K106" i="53"/>
  <c r="L106" i="53"/>
  <c r="E107" i="53"/>
  <c r="F107" i="53"/>
  <c r="G107" i="53"/>
  <c r="H107" i="53"/>
  <c r="I107" i="53"/>
  <c r="J107" i="53"/>
  <c r="K107" i="53"/>
  <c r="L107" i="53"/>
  <c r="E108" i="53"/>
  <c r="F108" i="53"/>
  <c r="G108" i="53"/>
  <c r="H108" i="53"/>
  <c r="I108" i="53"/>
  <c r="J108" i="53"/>
  <c r="K108" i="53"/>
  <c r="L108" i="53"/>
  <c r="E109" i="53"/>
  <c r="F109" i="53"/>
  <c r="G109" i="53"/>
  <c r="H109" i="53"/>
  <c r="I109" i="53"/>
  <c r="J109" i="53"/>
  <c r="K109" i="53"/>
  <c r="L109" i="53"/>
  <c r="E110" i="53"/>
  <c r="F110" i="53"/>
  <c r="G110" i="53"/>
  <c r="H110" i="53"/>
  <c r="I110" i="53"/>
  <c r="J110" i="53"/>
  <c r="K110" i="53"/>
  <c r="L110" i="53"/>
  <c r="E111" i="53"/>
  <c r="F111" i="53"/>
  <c r="G111" i="53"/>
  <c r="H111" i="53"/>
  <c r="I111" i="53"/>
  <c r="J111" i="53"/>
  <c r="K111" i="53"/>
  <c r="L111" i="53"/>
  <c r="E112" i="53"/>
  <c r="F112" i="53"/>
  <c r="G112" i="53"/>
  <c r="H112" i="53"/>
  <c r="I112" i="53"/>
  <c r="J112" i="53"/>
  <c r="K112" i="53"/>
  <c r="L112" i="53"/>
  <c r="E113" i="53"/>
  <c r="F113" i="53"/>
  <c r="G113" i="53"/>
  <c r="H113" i="53"/>
  <c r="I113" i="53"/>
  <c r="J113" i="53"/>
  <c r="K113" i="53"/>
  <c r="L113" i="53"/>
  <c r="E114" i="53"/>
  <c r="F114" i="53"/>
  <c r="G114" i="53"/>
  <c r="H114" i="53"/>
  <c r="I114" i="53"/>
  <c r="J114" i="53"/>
  <c r="K114" i="53"/>
  <c r="L114" i="53"/>
  <c r="E115" i="53"/>
  <c r="F115" i="53"/>
  <c r="G115" i="53"/>
  <c r="H115" i="53"/>
  <c r="I115" i="53"/>
  <c r="J115" i="53"/>
  <c r="K115" i="53"/>
  <c r="L115" i="53"/>
  <c r="E116" i="53"/>
  <c r="F116" i="53"/>
  <c r="G116" i="53"/>
  <c r="H116" i="53"/>
  <c r="I116" i="53"/>
  <c r="J116" i="53"/>
  <c r="K116" i="53"/>
  <c r="L116" i="53"/>
  <c r="E117" i="53"/>
  <c r="F117" i="53"/>
  <c r="G117" i="53"/>
  <c r="H117" i="53"/>
  <c r="I117" i="53"/>
  <c r="J117" i="53"/>
  <c r="K117" i="53"/>
  <c r="L117" i="53"/>
  <c r="E118" i="53"/>
  <c r="F118" i="53"/>
  <c r="G118" i="53"/>
  <c r="H118" i="53"/>
  <c r="I118" i="53"/>
  <c r="J118" i="53"/>
  <c r="K118" i="53"/>
  <c r="L118" i="53"/>
  <c r="E119" i="53"/>
  <c r="F119" i="53"/>
  <c r="G119" i="53"/>
  <c r="H119" i="53"/>
  <c r="I119" i="53"/>
  <c r="J119" i="53"/>
  <c r="K119" i="53"/>
  <c r="L119" i="53"/>
  <c r="E120" i="53"/>
  <c r="F120" i="53"/>
  <c r="G120" i="53"/>
  <c r="H120" i="53"/>
  <c r="I120" i="53"/>
  <c r="J120" i="53"/>
  <c r="K120" i="53"/>
  <c r="L120" i="53"/>
  <c r="E121" i="53"/>
  <c r="F121" i="53"/>
  <c r="G121" i="53"/>
  <c r="H121" i="53"/>
  <c r="I121" i="53"/>
  <c r="J121" i="53"/>
  <c r="K121" i="53"/>
  <c r="L121" i="53"/>
  <c r="E122" i="53"/>
  <c r="F122" i="53"/>
  <c r="G122" i="53"/>
  <c r="H122" i="53"/>
  <c r="I122" i="53"/>
  <c r="J122" i="53"/>
  <c r="K122" i="53"/>
  <c r="L122" i="53"/>
  <c r="E123" i="53"/>
  <c r="F123" i="53"/>
  <c r="G123" i="53"/>
  <c r="H123" i="53"/>
  <c r="I123" i="53"/>
  <c r="J123" i="53"/>
  <c r="K123" i="53"/>
  <c r="L123" i="53"/>
  <c r="E124" i="53"/>
  <c r="F124" i="53"/>
  <c r="G124" i="53"/>
  <c r="H124" i="53"/>
  <c r="I124" i="53"/>
  <c r="J124" i="53"/>
  <c r="K124" i="53"/>
  <c r="L124" i="53"/>
  <c r="E125" i="53"/>
  <c r="F125" i="53"/>
  <c r="G125" i="53"/>
  <c r="H125" i="53"/>
  <c r="I125" i="53"/>
  <c r="J125" i="53"/>
  <c r="K125" i="53"/>
  <c r="L125" i="53"/>
  <c r="E126" i="53"/>
  <c r="F126" i="53"/>
  <c r="G126" i="53"/>
  <c r="H126" i="53"/>
  <c r="I126" i="53"/>
  <c r="J126" i="53"/>
  <c r="K126" i="53"/>
  <c r="L126" i="53"/>
  <c r="E127" i="53"/>
  <c r="F127" i="53"/>
  <c r="G127" i="53"/>
  <c r="H127" i="53"/>
  <c r="I127" i="53"/>
  <c r="J127" i="53"/>
  <c r="K127" i="53"/>
  <c r="L127" i="53"/>
  <c r="E128" i="53"/>
  <c r="F128" i="53"/>
  <c r="G128" i="53"/>
  <c r="H128" i="53"/>
  <c r="I128" i="53"/>
  <c r="J128" i="53"/>
  <c r="K128" i="53"/>
  <c r="L128" i="53"/>
  <c r="E129" i="53"/>
  <c r="F129" i="53"/>
  <c r="G129" i="53"/>
  <c r="H129" i="53"/>
  <c r="I129" i="53"/>
  <c r="J129" i="53"/>
  <c r="K129" i="53"/>
  <c r="L129" i="53"/>
  <c r="E130" i="53"/>
  <c r="F130" i="53"/>
  <c r="G130" i="53"/>
  <c r="H130" i="53"/>
  <c r="I130" i="53"/>
  <c r="J130" i="53"/>
  <c r="K130" i="53"/>
  <c r="L130" i="53"/>
  <c r="E131" i="53"/>
  <c r="F131" i="53"/>
  <c r="G131" i="53"/>
  <c r="H131" i="53"/>
  <c r="I131" i="53"/>
  <c r="J131" i="53"/>
  <c r="K131" i="53"/>
  <c r="L131" i="53"/>
  <c r="E132" i="53"/>
  <c r="F132" i="53"/>
  <c r="G132" i="53"/>
  <c r="H132" i="53"/>
  <c r="I132" i="53"/>
  <c r="J132" i="53"/>
  <c r="K132" i="53"/>
  <c r="L132" i="53"/>
  <c r="E133" i="53"/>
  <c r="F133" i="53"/>
  <c r="G133" i="53"/>
  <c r="H133" i="53"/>
  <c r="I133" i="53"/>
  <c r="J133" i="53"/>
  <c r="K133" i="53"/>
  <c r="L133" i="53"/>
  <c r="E134" i="53"/>
  <c r="F134" i="53"/>
  <c r="G134" i="53"/>
  <c r="H134" i="53"/>
  <c r="I134" i="53"/>
  <c r="J134" i="53"/>
  <c r="K134" i="53"/>
  <c r="L134" i="53"/>
  <c r="E135" i="53"/>
  <c r="F135" i="53"/>
  <c r="G135" i="53"/>
  <c r="H135" i="53"/>
  <c r="I135" i="53"/>
  <c r="J135" i="53"/>
  <c r="K135" i="53"/>
  <c r="L135" i="53"/>
  <c r="E136" i="53"/>
  <c r="F136" i="53"/>
  <c r="G136" i="53"/>
  <c r="H136" i="53"/>
  <c r="I136" i="53"/>
  <c r="J136" i="53"/>
  <c r="K136" i="53"/>
  <c r="L136" i="53"/>
  <c r="E137" i="53"/>
  <c r="F137" i="53"/>
  <c r="G137" i="53"/>
  <c r="H137" i="53"/>
  <c r="I137" i="53"/>
  <c r="J137" i="53"/>
  <c r="K137" i="53"/>
  <c r="L137" i="53"/>
  <c r="E138" i="53"/>
  <c r="F138" i="53"/>
  <c r="G138" i="53"/>
  <c r="H138" i="53"/>
  <c r="I138" i="53"/>
  <c r="J138" i="53"/>
  <c r="K138" i="53"/>
  <c r="L138" i="53"/>
  <c r="E139" i="53"/>
  <c r="F139" i="53"/>
  <c r="G139" i="53"/>
  <c r="H139" i="53"/>
  <c r="I139" i="53"/>
  <c r="J139" i="53"/>
  <c r="K139" i="53"/>
  <c r="L139" i="53"/>
  <c r="E140" i="53"/>
  <c r="F140" i="53"/>
  <c r="G140" i="53"/>
  <c r="H140" i="53"/>
  <c r="I140" i="53"/>
  <c r="J140" i="53"/>
  <c r="K140" i="53"/>
  <c r="L140" i="53"/>
  <c r="E141" i="53"/>
  <c r="F141" i="53"/>
  <c r="G141" i="53"/>
  <c r="H141" i="53"/>
  <c r="I141" i="53"/>
  <c r="J141" i="53"/>
  <c r="K141" i="53"/>
  <c r="L141" i="53"/>
  <c r="E142" i="53"/>
  <c r="F142" i="53"/>
  <c r="G142" i="53"/>
  <c r="H142" i="53"/>
  <c r="I142" i="53"/>
  <c r="J142" i="53"/>
  <c r="K142" i="53"/>
  <c r="L142" i="53"/>
  <c r="E143" i="53"/>
  <c r="F143" i="53"/>
  <c r="G143" i="53"/>
  <c r="H143" i="53"/>
  <c r="I143" i="53"/>
  <c r="J143" i="53"/>
  <c r="K143" i="53"/>
  <c r="L143" i="53"/>
  <c r="E144" i="53"/>
  <c r="F144" i="53"/>
  <c r="G144" i="53"/>
  <c r="H144" i="53"/>
  <c r="I144" i="53"/>
  <c r="J144" i="53"/>
  <c r="K144" i="53"/>
  <c r="L144" i="53"/>
  <c r="E145" i="53"/>
  <c r="F145" i="53"/>
  <c r="G145" i="53"/>
  <c r="H145" i="53"/>
  <c r="I145" i="53"/>
  <c r="J145" i="53"/>
  <c r="K145" i="53"/>
  <c r="L145" i="53"/>
  <c r="E146" i="53"/>
  <c r="F146" i="53"/>
  <c r="G146" i="53"/>
  <c r="H146" i="53"/>
  <c r="I146" i="53"/>
  <c r="J146" i="53"/>
  <c r="K146" i="53"/>
  <c r="L146" i="53"/>
  <c r="E147" i="53"/>
  <c r="F147" i="53"/>
  <c r="G147" i="53"/>
  <c r="H147" i="53"/>
  <c r="I147" i="53"/>
  <c r="J147" i="53"/>
  <c r="K147" i="53"/>
  <c r="L147" i="53"/>
  <c r="E148" i="53"/>
  <c r="F148" i="53"/>
  <c r="G148" i="53"/>
  <c r="H148" i="53"/>
  <c r="I148" i="53"/>
  <c r="J148" i="53"/>
  <c r="K148" i="53"/>
  <c r="L148" i="53"/>
  <c r="E149" i="53"/>
  <c r="F149" i="53"/>
  <c r="G149" i="53"/>
  <c r="H149" i="53"/>
  <c r="I149" i="53"/>
  <c r="J149" i="53"/>
  <c r="K149" i="53"/>
  <c r="L149" i="53"/>
  <c r="E150" i="53"/>
  <c r="F150" i="53"/>
  <c r="G150" i="53"/>
  <c r="H150" i="53"/>
  <c r="I150" i="53"/>
  <c r="J150" i="53"/>
  <c r="K150" i="53"/>
  <c r="L150" i="53"/>
  <c r="E151" i="53"/>
  <c r="F151" i="53"/>
  <c r="G151" i="53"/>
  <c r="H151" i="53"/>
  <c r="I151" i="53"/>
  <c r="J151" i="53"/>
  <c r="K151" i="53"/>
  <c r="L151" i="53"/>
  <c r="E152" i="53"/>
  <c r="F152" i="53"/>
  <c r="G152" i="53"/>
  <c r="H152" i="53"/>
  <c r="I152" i="53"/>
  <c r="J152" i="53"/>
  <c r="K152" i="53"/>
  <c r="L152" i="53"/>
  <c r="E153" i="53"/>
  <c r="F153" i="53"/>
  <c r="G153" i="53"/>
  <c r="H153" i="53"/>
  <c r="I153" i="53"/>
  <c r="J153" i="53"/>
  <c r="K153" i="53"/>
  <c r="L153" i="53"/>
  <c r="E154" i="53"/>
  <c r="F154" i="53"/>
  <c r="G154" i="53"/>
  <c r="H154" i="53"/>
  <c r="I154" i="53"/>
  <c r="J154" i="53"/>
  <c r="K154" i="53"/>
  <c r="L154" i="53"/>
  <c r="E155" i="53"/>
  <c r="F155" i="53"/>
  <c r="G155" i="53"/>
  <c r="H155" i="53"/>
  <c r="I155" i="53"/>
  <c r="J155" i="53"/>
  <c r="K155" i="53"/>
  <c r="L155" i="53"/>
  <c r="E156" i="53"/>
  <c r="F156" i="53"/>
  <c r="G156" i="53"/>
  <c r="H156" i="53"/>
  <c r="I156" i="53"/>
  <c r="J156" i="53"/>
  <c r="K156" i="53"/>
  <c r="L156" i="53"/>
  <c r="E157" i="53"/>
  <c r="F157" i="53"/>
  <c r="G157" i="53"/>
  <c r="H157" i="53"/>
  <c r="I157" i="53"/>
  <c r="J157" i="53"/>
  <c r="K157" i="53"/>
  <c r="L157" i="53"/>
  <c r="E158" i="53"/>
  <c r="F158" i="53"/>
  <c r="G158" i="53"/>
  <c r="H158" i="53"/>
  <c r="I158" i="53"/>
  <c r="J158" i="53"/>
  <c r="K158" i="53"/>
  <c r="L158" i="53"/>
  <c r="E159" i="53"/>
  <c r="F159" i="53"/>
  <c r="G159" i="53"/>
  <c r="H159" i="53"/>
  <c r="I159" i="53"/>
  <c r="J159" i="53"/>
  <c r="K159" i="53"/>
  <c r="L159" i="53"/>
  <c r="E160" i="53"/>
  <c r="F160" i="53"/>
  <c r="G160" i="53"/>
  <c r="H160" i="53"/>
  <c r="I160" i="53"/>
  <c r="J160" i="53"/>
  <c r="K160" i="53"/>
  <c r="L160" i="53"/>
  <c r="E161" i="53"/>
  <c r="F161" i="53"/>
  <c r="G161" i="53"/>
  <c r="H161" i="53"/>
  <c r="I161" i="53"/>
  <c r="J161" i="53"/>
  <c r="K161" i="53"/>
  <c r="L161" i="53"/>
  <c r="E162" i="53"/>
  <c r="F162" i="53"/>
  <c r="G162" i="53"/>
  <c r="H162" i="53"/>
  <c r="I162" i="53"/>
  <c r="J162" i="53"/>
  <c r="K162" i="53"/>
  <c r="L162" i="53"/>
  <c r="E163" i="53"/>
  <c r="F163" i="53"/>
  <c r="G163" i="53"/>
  <c r="H163" i="53"/>
  <c r="I163" i="53"/>
  <c r="J163" i="53"/>
  <c r="K163" i="53"/>
  <c r="L163" i="53"/>
  <c r="E164" i="53"/>
  <c r="F164" i="53"/>
  <c r="G164" i="53"/>
  <c r="H164" i="53"/>
  <c r="I164" i="53"/>
  <c r="J164" i="53"/>
  <c r="K164" i="53"/>
  <c r="L164" i="53"/>
  <c r="E165" i="53"/>
  <c r="F165" i="53"/>
  <c r="G165" i="53"/>
  <c r="H165" i="53"/>
  <c r="I165" i="53"/>
  <c r="J165" i="53"/>
  <c r="K165" i="53"/>
  <c r="L165" i="53"/>
  <c r="E166" i="53"/>
  <c r="F166" i="53"/>
  <c r="G166" i="53"/>
  <c r="H166" i="53"/>
  <c r="I166" i="53"/>
  <c r="J166" i="53"/>
  <c r="K166" i="53"/>
  <c r="L166" i="53"/>
  <c r="E167" i="53"/>
  <c r="F167" i="53"/>
  <c r="G167" i="53"/>
  <c r="H167" i="53"/>
  <c r="I167" i="53"/>
  <c r="J167" i="53"/>
  <c r="K167" i="53"/>
  <c r="L167" i="53"/>
  <c r="E168" i="53"/>
  <c r="F168" i="53"/>
  <c r="G168" i="53"/>
  <c r="H168" i="53"/>
  <c r="I168" i="53"/>
  <c r="J168" i="53"/>
  <c r="K168" i="53"/>
  <c r="L168" i="53"/>
  <c r="E169" i="53"/>
  <c r="F169" i="53"/>
  <c r="G169" i="53"/>
  <c r="H169" i="53"/>
  <c r="I169" i="53"/>
  <c r="J169" i="53"/>
  <c r="K169" i="53"/>
  <c r="L169" i="53"/>
  <c r="E170" i="53"/>
  <c r="F170" i="53"/>
  <c r="G170" i="53"/>
  <c r="H170" i="53"/>
  <c r="I170" i="53"/>
  <c r="J170" i="53"/>
  <c r="K170" i="53"/>
  <c r="L170" i="53"/>
  <c r="E171" i="53"/>
  <c r="F171" i="53"/>
  <c r="G171" i="53"/>
  <c r="H171" i="53"/>
  <c r="I171" i="53"/>
  <c r="J171" i="53"/>
  <c r="K171" i="53"/>
  <c r="L171" i="53"/>
  <c r="E172" i="53"/>
  <c r="F172" i="53"/>
  <c r="G172" i="53"/>
  <c r="H172" i="53"/>
  <c r="I172" i="53"/>
  <c r="J172" i="53"/>
  <c r="K172" i="53"/>
  <c r="L172" i="53"/>
  <c r="E173" i="53"/>
  <c r="F173" i="53"/>
  <c r="G173" i="53"/>
  <c r="H173" i="53"/>
  <c r="I173" i="53"/>
  <c r="J173" i="53"/>
  <c r="K173" i="53"/>
  <c r="L173" i="53"/>
  <c r="E174" i="53"/>
  <c r="F174" i="53"/>
  <c r="G174" i="53"/>
  <c r="H174" i="53"/>
  <c r="I174" i="53"/>
  <c r="J174" i="53"/>
  <c r="K174" i="53"/>
  <c r="L174" i="53"/>
  <c r="E175" i="53"/>
  <c r="F175" i="53"/>
  <c r="G175" i="53"/>
  <c r="H175" i="53"/>
  <c r="I175" i="53"/>
  <c r="J175" i="53"/>
  <c r="K175" i="53"/>
  <c r="L175" i="53"/>
  <c r="E176" i="53"/>
  <c r="F176" i="53"/>
  <c r="G176" i="53"/>
  <c r="H176" i="53"/>
  <c r="I176" i="53"/>
  <c r="J176" i="53"/>
  <c r="K176" i="53"/>
  <c r="L176" i="53"/>
  <c r="E177" i="53"/>
  <c r="F177" i="53"/>
  <c r="G177" i="53"/>
  <c r="H177" i="53"/>
  <c r="I177" i="53"/>
  <c r="J177" i="53"/>
  <c r="K177" i="53"/>
  <c r="L177" i="53"/>
  <c r="E178" i="53"/>
  <c r="F178" i="53"/>
  <c r="G178" i="53"/>
  <c r="H178" i="53"/>
  <c r="I178" i="53"/>
  <c r="J178" i="53"/>
  <c r="K178" i="53"/>
  <c r="L178" i="53"/>
  <c r="E179" i="53"/>
  <c r="F179" i="53"/>
  <c r="G179" i="53"/>
  <c r="H179" i="53"/>
  <c r="I179" i="53"/>
  <c r="J179" i="53"/>
  <c r="K179" i="53"/>
  <c r="L179" i="53"/>
  <c r="E180" i="53"/>
  <c r="F180" i="53"/>
  <c r="G180" i="53"/>
  <c r="H180" i="53"/>
  <c r="I180" i="53"/>
  <c r="J180" i="53"/>
  <c r="K180" i="53"/>
  <c r="L180" i="53"/>
  <c r="E181" i="53"/>
  <c r="F181" i="53"/>
  <c r="G181" i="53"/>
  <c r="H181" i="53"/>
  <c r="I181" i="53"/>
  <c r="J181" i="53"/>
  <c r="K181" i="53"/>
  <c r="L181" i="53"/>
  <c r="E182" i="53"/>
  <c r="F182" i="53"/>
  <c r="G182" i="53"/>
  <c r="H182" i="53"/>
  <c r="I182" i="53"/>
  <c r="J182" i="53"/>
  <c r="K182" i="53"/>
  <c r="L182" i="53"/>
  <c r="E183" i="53"/>
  <c r="F183" i="53"/>
  <c r="G183" i="53"/>
  <c r="H183" i="53"/>
  <c r="I183" i="53"/>
  <c r="J183" i="53"/>
  <c r="K183" i="53"/>
  <c r="L183" i="53"/>
  <c r="E184" i="53"/>
  <c r="F184" i="53"/>
  <c r="G184" i="53"/>
  <c r="H184" i="53"/>
  <c r="I184" i="53"/>
  <c r="J184" i="53"/>
  <c r="K184" i="53"/>
  <c r="L184" i="53"/>
  <c r="E185" i="53"/>
  <c r="F185" i="53"/>
  <c r="G185" i="53"/>
  <c r="H185" i="53"/>
  <c r="I185" i="53"/>
  <c r="J185" i="53"/>
  <c r="K185" i="53"/>
  <c r="L185" i="53"/>
  <c r="E186" i="53"/>
  <c r="F186" i="53"/>
  <c r="G186" i="53"/>
  <c r="H186" i="53"/>
  <c r="I186" i="53"/>
  <c r="J186" i="53"/>
  <c r="K186" i="53"/>
  <c r="L186" i="53"/>
  <c r="E187" i="53"/>
  <c r="F187" i="53"/>
  <c r="G187" i="53"/>
  <c r="H187" i="53"/>
  <c r="I187" i="53"/>
  <c r="J187" i="53"/>
  <c r="K187" i="53"/>
  <c r="L187" i="53"/>
  <c r="E188" i="53"/>
  <c r="F188" i="53"/>
  <c r="G188" i="53"/>
  <c r="H188" i="53"/>
  <c r="I188" i="53"/>
  <c r="J188" i="53"/>
  <c r="K188" i="53"/>
  <c r="L188" i="53"/>
  <c r="E189" i="53"/>
  <c r="F189" i="53"/>
  <c r="G189" i="53"/>
  <c r="H189" i="53"/>
  <c r="I189" i="53"/>
  <c r="J189" i="53"/>
  <c r="K189" i="53"/>
  <c r="L189" i="53"/>
  <c r="E190" i="53"/>
  <c r="F190" i="53"/>
  <c r="G190" i="53"/>
  <c r="H190" i="53"/>
  <c r="I190" i="53"/>
  <c r="J190" i="53"/>
  <c r="K190" i="53"/>
  <c r="L190" i="53"/>
  <c r="E191" i="53"/>
  <c r="F191" i="53"/>
  <c r="G191" i="53"/>
  <c r="H191" i="53"/>
  <c r="I191" i="53"/>
  <c r="J191" i="53"/>
  <c r="K191" i="53"/>
  <c r="L191" i="53"/>
  <c r="E192" i="53"/>
  <c r="F192" i="53"/>
  <c r="G192" i="53"/>
  <c r="H192" i="53"/>
  <c r="I192" i="53"/>
  <c r="J192" i="53"/>
  <c r="K192" i="53"/>
  <c r="L192" i="53"/>
  <c r="E193" i="53"/>
  <c r="F193" i="53"/>
  <c r="G193" i="53"/>
  <c r="H193" i="53"/>
  <c r="I193" i="53"/>
  <c r="J193" i="53"/>
  <c r="K193" i="53"/>
  <c r="L193" i="53"/>
  <c r="E194" i="53"/>
  <c r="F194" i="53"/>
  <c r="G194" i="53"/>
  <c r="H194" i="53"/>
  <c r="I194" i="53"/>
  <c r="J194" i="53"/>
  <c r="K194" i="53"/>
  <c r="L194" i="53"/>
  <c r="E195" i="53"/>
  <c r="F195" i="53"/>
  <c r="G195" i="53"/>
  <c r="H195" i="53"/>
  <c r="I195" i="53"/>
  <c r="J195" i="53"/>
  <c r="K195" i="53"/>
  <c r="L195" i="53"/>
  <c r="E196" i="53"/>
  <c r="F196" i="53"/>
  <c r="G196" i="53"/>
  <c r="H196" i="53"/>
  <c r="I196" i="53"/>
  <c r="J196" i="53"/>
  <c r="K196" i="53"/>
  <c r="L196" i="53"/>
  <c r="E197" i="53"/>
  <c r="F197" i="53"/>
  <c r="G197" i="53"/>
  <c r="H197" i="53"/>
  <c r="I197" i="53"/>
  <c r="J197" i="53"/>
  <c r="K197" i="53"/>
  <c r="L197" i="53"/>
  <c r="E198" i="53"/>
  <c r="F198" i="53"/>
  <c r="G198" i="53"/>
  <c r="H198" i="53"/>
  <c r="I198" i="53"/>
  <c r="J198" i="53"/>
  <c r="K198" i="53"/>
  <c r="L198" i="53"/>
  <c r="E199" i="53"/>
  <c r="F199" i="53"/>
  <c r="G199" i="53"/>
  <c r="H199" i="53"/>
  <c r="I199" i="53"/>
  <c r="J199" i="53"/>
  <c r="K199" i="53"/>
  <c r="L199" i="53"/>
  <c r="E200" i="53"/>
  <c r="F200" i="53"/>
  <c r="G200" i="53"/>
  <c r="H200" i="53"/>
  <c r="I200" i="53"/>
  <c r="J200" i="53"/>
  <c r="K200" i="53"/>
  <c r="L200" i="53"/>
  <c r="E201" i="53"/>
  <c r="F201" i="53"/>
  <c r="G201" i="53"/>
  <c r="H201" i="53"/>
  <c r="I201" i="53"/>
  <c r="J201" i="53"/>
  <c r="K201" i="53"/>
  <c r="L201" i="53"/>
  <c r="E202" i="53"/>
  <c r="F202" i="53"/>
  <c r="G202" i="53"/>
  <c r="H202" i="53"/>
  <c r="I202" i="53"/>
  <c r="J202" i="53"/>
  <c r="K202" i="53"/>
  <c r="L202" i="53"/>
  <c r="E203" i="53"/>
  <c r="F203" i="53"/>
  <c r="G203" i="53"/>
  <c r="H203" i="53"/>
  <c r="I203" i="53"/>
  <c r="J203" i="53"/>
  <c r="K203" i="53"/>
  <c r="L203" i="53"/>
  <c r="E204" i="53"/>
  <c r="F204" i="53"/>
  <c r="G204" i="53"/>
  <c r="H204" i="53"/>
  <c r="I204" i="53"/>
  <c r="J204" i="53"/>
  <c r="K204" i="53"/>
  <c r="L204" i="53"/>
  <c r="E205" i="53"/>
  <c r="F205" i="53"/>
  <c r="G205" i="53"/>
  <c r="H205" i="53"/>
  <c r="I205" i="53"/>
  <c r="J205" i="53"/>
  <c r="K205" i="53"/>
  <c r="L205" i="53"/>
  <c r="E206" i="53"/>
  <c r="F206" i="53"/>
  <c r="G206" i="53"/>
  <c r="H206" i="53"/>
  <c r="I206" i="53"/>
  <c r="J206" i="53"/>
  <c r="K206" i="53"/>
  <c r="L206" i="53"/>
  <c r="E207" i="53"/>
  <c r="F207" i="53"/>
  <c r="G207" i="53"/>
  <c r="H207" i="53"/>
  <c r="I207" i="53"/>
  <c r="J207" i="53"/>
  <c r="K207" i="53"/>
  <c r="L207" i="53"/>
  <c r="E208" i="53"/>
  <c r="F208" i="53"/>
  <c r="G208" i="53"/>
  <c r="H208" i="53"/>
  <c r="I208" i="53"/>
  <c r="J208" i="53"/>
  <c r="K208" i="53"/>
  <c r="L208" i="53"/>
  <c r="E209" i="53"/>
  <c r="F209" i="53"/>
  <c r="G209" i="53"/>
  <c r="H209" i="53"/>
  <c r="I209" i="53"/>
  <c r="J209" i="53"/>
  <c r="K209" i="53"/>
  <c r="L209" i="53"/>
  <c r="E210" i="53"/>
  <c r="F210" i="53"/>
  <c r="G210" i="53"/>
  <c r="H210" i="53"/>
  <c r="I210" i="53"/>
  <c r="J210" i="53"/>
  <c r="K210" i="53"/>
  <c r="L210" i="53"/>
  <c r="E211" i="53"/>
  <c r="F211" i="53"/>
  <c r="G211" i="53"/>
  <c r="H211" i="53"/>
  <c r="I211" i="53"/>
  <c r="J211" i="53"/>
  <c r="K211" i="53"/>
  <c r="L211" i="53"/>
  <c r="E212" i="53"/>
  <c r="F212" i="53"/>
  <c r="G212" i="53"/>
  <c r="H212" i="53"/>
  <c r="I212" i="53"/>
  <c r="J212" i="53"/>
  <c r="K212" i="53"/>
  <c r="L212" i="53"/>
  <c r="E213" i="53"/>
  <c r="F213" i="53"/>
  <c r="G213" i="53"/>
  <c r="H213" i="53"/>
  <c r="I213" i="53"/>
  <c r="J213" i="53"/>
  <c r="K213" i="53"/>
  <c r="L213" i="53"/>
  <c r="E214" i="53"/>
  <c r="F214" i="53"/>
  <c r="G214" i="53"/>
  <c r="H214" i="53"/>
  <c r="I214" i="53"/>
  <c r="J214" i="53"/>
  <c r="K214" i="53"/>
  <c r="L214" i="53"/>
  <c r="E215" i="53"/>
  <c r="F215" i="53"/>
  <c r="G215" i="53"/>
  <c r="H215" i="53"/>
  <c r="I215" i="53"/>
  <c r="J215" i="53"/>
  <c r="K215" i="53"/>
  <c r="L215" i="53"/>
  <c r="E216" i="53"/>
  <c r="F216" i="53"/>
  <c r="G216" i="53"/>
  <c r="H216" i="53"/>
  <c r="I216" i="53"/>
  <c r="J216" i="53"/>
  <c r="K216" i="53"/>
  <c r="L216" i="53"/>
  <c r="E217" i="53"/>
  <c r="F217" i="53"/>
  <c r="G217" i="53"/>
  <c r="H217" i="53"/>
  <c r="I217" i="53"/>
  <c r="J217" i="53"/>
  <c r="K217" i="53"/>
  <c r="L217" i="53"/>
  <c r="E218" i="53"/>
  <c r="F218" i="53"/>
  <c r="G218" i="53"/>
  <c r="H218" i="53"/>
  <c r="I218" i="53"/>
  <c r="J218" i="53"/>
  <c r="K218" i="53"/>
  <c r="L218" i="53"/>
  <c r="E219" i="53"/>
  <c r="F219" i="53"/>
  <c r="G219" i="53"/>
  <c r="H219" i="53"/>
  <c r="I219" i="53"/>
  <c r="J219" i="53"/>
  <c r="K219" i="53"/>
  <c r="L219" i="53"/>
  <c r="E220" i="53"/>
  <c r="F220" i="53"/>
  <c r="G220" i="53"/>
  <c r="H220" i="53"/>
  <c r="I220" i="53"/>
  <c r="J220" i="53"/>
  <c r="K220" i="53"/>
  <c r="L220" i="53"/>
  <c r="E221" i="53"/>
  <c r="F221" i="53"/>
  <c r="G221" i="53"/>
  <c r="H221" i="53"/>
  <c r="I221" i="53"/>
  <c r="J221" i="53"/>
  <c r="K221" i="53"/>
  <c r="L221" i="53"/>
  <c r="E222" i="53"/>
  <c r="F222" i="53"/>
  <c r="G222" i="53"/>
  <c r="H222" i="53"/>
  <c r="I222" i="53"/>
  <c r="J222" i="53"/>
  <c r="K222" i="53"/>
  <c r="L222" i="53"/>
  <c r="E223" i="53"/>
  <c r="F223" i="53"/>
  <c r="G223" i="53"/>
  <c r="H223" i="53"/>
  <c r="I223" i="53"/>
  <c r="J223" i="53"/>
  <c r="K223" i="53"/>
  <c r="L223" i="53"/>
  <c r="E224" i="53"/>
  <c r="F224" i="53"/>
  <c r="G224" i="53"/>
  <c r="H224" i="53"/>
  <c r="I224" i="53"/>
  <c r="J224" i="53"/>
  <c r="K224" i="53"/>
  <c r="L224" i="53"/>
  <c r="E225" i="53"/>
  <c r="F225" i="53"/>
  <c r="G225" i="53"/>
  <c r="H225" i="53"/>
  <c r="I225" i="53"/>
  <c r="J225" i="53"/>
  <c r="K225" i="53"/>
  <c r="L225" i="53"/>
  <c r="E226" i="53"/>
  <c r="F226" i="53"/>
  <c r="G226" i="53"/>
  <c r="H226" i="53"/>
  <c r="I226" i="53"/>
  <c r="J226" i="53"/>
  <c r="K226" i="53"/>
  <c r="L226" i="53"/>
  <c r="E227" i="53"/>
  <c r="F227" i="53"/>
  <c r="G227" i="53"/>
  <c r="H227" i="53"/>
  <c r="I227" i="53"/>
  <c r="J227" i="53"/>
  <c r="K227" i="53"/>
  <c r="L227" i="53"/>
  <c r="E228" i="53"/>
  <c r="F228" i="53"/>
  <c r="G228" i="53"/>
  <c r="H228" i="53"/>
  <c r="I228" i="53"/>
  <c r="J228" i="53"/>
  <c r="K228" i="53"/>
  <c r="L228" i="53"/>
  <c r="E229" i="53"/>
  <c r="F229" i="53"/>
  <c r="G229" i="53"/>
  <c r="H229" i="53"/>
  <c r="I229" i="53"/>
  <c r="J229" i="53"/>
  <c r="K229" i="53"/>
  <c r="L229" i="53"/>
  <c r="E230" i="53"/>
  <c r="F230" i="53"/>
  <c r="G230" i="53"/>
  <c r="H230" i="53"/>
  <c r="I230" i="53"/>
  <c r="J230" i="53"/>
  <c r="K230" i="53"/>
  <c r="L230" i="53"/>
  <c r="E231" i="53"/>
  <c r="F231" i="53"/>
  <c r="G231" i="53"/>
  <c r="H231" i="53"/>
  <c r="I231" i="53"/>
  <c r="J231" i="53"/>
  <c r="K231" i="53"/>
  <c r="L231" i="53"/>
  <c r="E232" i="53"/>
  <c r="F232" i="53"/>
  <c r="G232" i="53"/>
  <c r="H232" i="53"/>
  <c r="I232" i="53"/>
  <c r="J232" i="53"/>
  <c r="K232" i="53"/>
  <c r="L232" i="53"/>
  <c r="E233" i="53"/>
  <c r="F233" i="53"/>
  <c r="G233" i="53"/>
  <c r="H233" i="53"/>
  <c r="I233" i="53"/>
  <c r="J233" i="53"/>
  <c r="K233" i="53"/>
  <c r="L233" i="53"/>
  <c r="E234" i="53"/>
  <c r="F234" i="53"/>
  <c r="G234" i="53"/>
  <c r="H234" i="53"/>
  <c r="I234" i="53"/>
  <c r="J234" i="53"/>
  <c r="K234" i="53"/>
  <c r="L234" i="53"/>
  <c r="E235" i="53"/>
  <c r="F235" i="53"/>
  <c r="G235" i="53"/>
  <c r="H235" i="53"/>
  <c r="I235" i="53"/>
  <c r="J235" i="53"/>
  <c r="K235" i="53"/>
  <c r="L235" i="53"/>
  <c r="E236" i="53"/>
  <c r="F236" i="53"/>
  <c r="G236" i="53"/>
  <c r="H236" i="53"/>
  <c r="I236" i="53"/>
  <c r="J236" i="53"/>
  <c r="K236" i="53"/>
  <c r="L236" i="53"/>
  <c r="E237" i="53"/>
  <c r="F237" i="53"/>
  <c r="G237" i="53"/>
  <c r="H237" i="53"/>
  <c r="I237" i="53"/>
  <c r="J237" i="53"/>
  <c r="K237" i="53"/>
  <c r="L237" i="53"/>
  <c r="E238" i="53"/>
  <c r="F238" i="53"/>
  <c r="G238" i="53"/>
  <c r="H238" i="53"/>
  <c r="I238" i="53"/>
  <c r="J238" i="53"/>
  <c r="K238" i="53"/>
  <c r="L238" i="53"/>
  <c r="E239" i="53"/>
  <c r="F239" i="53"/>
  <c r="G239" i="53"/>
  <c r="H239" i="53"/>
  <c r="I239" i="53"/>
  <c r="J239" i="53"/>
  <c r="K239" i="53"/>
  <c r="L239" i="53"/>
  <c r="E240" i="53"/>
  <c r="F240" i="53"/>
  <c r="G240" i="53"/>
  <c r="H240" i="53"/>
  <c r="I240" i="53"/>
  <c r="J240" i="53"/>
  <c r="K240" i="53"/>
  <c r="L240" i="53"/>
  <c r="E241" i="53"/>
  <c r="F241" i="53"/>
  <c r="G241" i="53"/>
  <c r="H241" i="53"/>
  <c r="I241" i="53"/>
  <c r="J241" i="53"/>
  <c r="K241" i="53"/>
  <c r="L241" i="53"/>
  <c r="E242" i="53"/>
  <c r="F242" i="53"/>
  <c r="G242" i="53"/>
  <c r="H242" i="53"/>
  <c r="I242" i="53"/>
  <c r="J242" i="53"/>
  <c r="K242" i="53"/>
  <c r="L242" i="53"/>
  <c r="E243" i="53"/>
  <c r="F243" i="53"/>
  <c r="G243" i="53"/>
  <c r="H243" i="53"/>
  <c r="I243" i="53"/>
  <c r="J243" i="53"/>
  <c r="K243" i="53"/>
  <c r="L243" i="53"/>
  <c r="E244" i="53"/>
  <c r="F244" i="53"/>
  <c r="G244" i="53"/>
  <c r="H244" i="53"/>
  <c r="I244" i="53"/>
  <c r="J244" i="53"/>
  <c r="K244" i="53"/>
  <c r="L244" i="53"/>
  <c r="E245" i="53"/>
  <c r="F245" i="53"/>
  <c r="G245" i="53"/>
  <c r="H245" i="53"/>
  <c r="I245" i="53"/>
  <c r="J245" i="53"/>
  <c r="K245" i="53"/>
  <c r="L245" i="53"/>
  <c r="E246" i="53"/>
  <c r="F246" i="53"/>
  <c r="G246" i="53"/>
  <c r="H246" i="53"/>
  <c r="I246" i="53"/>
  <c r="J246" i="53"/>
  <c r="K246" i="53"/>
  <c r="L246" i="53"/>
  <c r="E247" i="53"/>
  <c r="F247" i="53"/>
  <c r="G247" i="53"/>
  <c r="H247" i="53"/>
  <c r="I247" i="53"/>
  <c r="J247" i="53"/>
  <c r="K247" i="53"/>
  <c r="L247" i="53"/>
  <c r="E248" i="53"/>
  <c r="F248" i="53"/>
  <c r="G248" i="53"/>
  <c r="H248" i="53"/>
  <c r="I248" i="53"/>
  <c r="J248" i="53"/>
  <c r="K248" i="53"/>
  <c r="L248" i="53"/>
  <c r="E249" i="53"/>
  <c r="F249" i="53"/>
  <c r="G249" i="53"/>
  <c r="H249" i="53"/>
  <c r="I249" i="53"/>
  <c r="J249" i="53"/>
  <c r="K249" i="53"/>
  <c r="L249" i="53"/>
  <c r="E250" i="53"/>
  <c r="F250" i="53"/>
  <c r="G250" i="53"/>
  <c r="H250" i="53"/>
  <c r="I250" i="53"/>
  <c r="J250" i="53"/>
  <c r="K250" i="53"/>
  <c r="L250" i="53"/>
  <c r="E251" i="53"/>
  <c r="F251" i="53"/>
  <c r="G251" i="53"/>
  <c r="H251" i="53"/>
  <c r="I251" i="53"/>
  <c r="J251" i="53"/>
  <c r="K251" i="53"/>
  <c r="L251" i="53"/>
  <c r="E252" i="53"/>
  <c r="F252" i="53"/>
  <c r="G252" i="53"/>
  <c r="H252" i="53"/>
  <c r="I252" i="53"/>
  <c r="J252" i="53"/>
  <c r="K252" i="53"/>
  <c r="L252" i="53"/>
  <c r="E253" i="53"/>
  <c r="F253" i="53"/>
  <c r="G253" i="53"/>
  <c r="H253" i="53"/>
  <c r="I253" i="53"/>
  <c r="J253" i="53"/>
  <c r="K253" i="53"/>
  <c r="L253" i="53"/>
  <c r="E42" i="56"/>
  <c r="F42" i="56"/>
  <c r="G42" i="56"/>
  <c r="H42" i="56"/>
  <c r="I42" i="56"/>
  <c r="J42" i="56"/>
  <c r="K42" i="56"/>
  <c r="L42" i="56"/>
  <c r="E43" i="56"/>
  <c r="F43" i="56"/>
  <c r="G43" i="56"/>
  <c r="H43" i="56"/>
  <c r="I43" i="56"/>
  <c r="J43" i="56"/>
  <c r="K43" i="56"/>
  <c r="L43" i="56"/>
  <c r="E44" i="56"/>
  <c r="F44" i="56"/>
  <c r="G44" i="56"/>
  <c r="H44" i="56"/>
  <c r="I44" i="56"/>
  <c r="J44" i="56"/>
  <c r="K44" i="56"/>
  <c r="L44" i="56"/>
  <c r="E45" i="56"/>
  <c r="F45" i="56"/>
  <c r="G45" i="56"/>
  <c r="H45" i="56"/>
  <c r="I45" i="56"/>
  <c r="J45" i="56"/>
  <c r="K45" i="56"/>
  <c r="L45" i="56"/>
  <c r="E46" i="56"/>
  <c r="F46" i="56"/>
  <c r="G46" i="56"/>
  <c r="H46" i="56"/>
  <c r="I46" i="56"/>
  <c r="J46" i="56"/>
  <c r="K46" i="56"/>
  <c r="L46" i="56"/>
  <c r="E47" i="56"/>
  <c r="F47" i="56"/>
  <c r="G47" i="56"/>
  <c r="H47" i="56"/>
  <c r="I47" i="56"/>
  <c r="J47" i="56"/>
  <c r="K47" i="56"/>
  <c r="L47" i="56"/>
  <c r="E48" i="56"/>
  <c r="F48" i="56"/>
  <c r="G48" i="56"/>
  <c r="H48" i="56"/>
  <c r="I48" i="56"/>
  <c r="J48" i="56"/>
  <c r="K48" i="56"/>
  <c r="L48" i="56"/>
  <c r="E49" i="56"/>
  <c r="F49" i="56"/>
  <c r="G49" i="56"/>
  <c r="H49" i="56"/>
  <c r="I49" i="56"/>
  <c r="J49" i="56"/>
  <c r="K49" i="56"/>
  <c r="L49" i="56"/>
  <c r="E50" i="56"/>
  <c r="F50" i="56"/>
  <c r="G50" i="56"/>
  <c r="H50" i="56"/>
  <c r="I50" i="56"/>
  <c r="J50" i="56"/>
  <c r="K50" i="56"/>
  <c r="L50" i="56"/>
  <c r="E51" i="56"/>
  <c r="F51" i="56"/>
  <c r="G51" i="56"/>
  <c r="H51" i="56"/>
  <c r="I51" i="56"/>
  <c r="J51" i="56"/>
  <c r="K51" i="56"/>
  <c r="L51" i="56"/>
  <c r="E52" i="56"/>
  <c r="F52" i="56"/>
  <c r="G52" i="56"/>
  <c r="H52" i="56"/>
  <c r="I52" i="56"/>
  <c r="J52" i="56"/>
  <c r="K52" i="56"/>
  <c r="L52" i="56"/>
  <c r="C68" i="45"/>
  <c r="C69" i="45"/>
  <c r="C70" i="45"/>
  <c r="C71" i="45"/>
  <c r="C44" i="45"/>
  <c r="C45" i="45"/>
  <c r="C46" i="45"/>
  <c r="C47" i="45"/>
  <c r="C16" i="45"/>
  <c r="C17" i="45"/>
  <c r="C18" i="45"/>
  <c r="C19" i="45"/>
  <c r="C64" i="45"/>
  <c r="C65" i="45"/>
  <c r="C66" i="45"/>
  <c r="C67" i="45"/>
  <c r="C20" i="45"/>
  <c r="C21" i="45"/>
  <c r="C22" i="45"/>
  <c r="C23" i="45"/>
  <c r="C52" i="45"/>
  <c r="C53" i="45"/>
  <c r="C54" i="45"/>
  <c r="C55" i="45"/>
  <c r="D68" i="45"/>
  <c r="D69" i="45"/>
  <c r="D70" i="45"/>
  <c r="D71" i="45"/>
  <c r="D44" i="45"/>
  <c r="D45" i="45"/>
  <c r="D46" i="45"/>
  <c r="D47" i="45"/>
  <c r="D16" i="45"/>
  <c r="D17" i="45"/>
  <c r="D18" i="45"/>
  <c r="D19" i="45"/>
  <c r="D64" i="45"/>
  <c r="D65" i="45"/>
  <c r="D66" i="45"/>
  <c r="D67" i="45"/>
  <c r="D20" i="45"/>
  <c r="D21" i="45"/>
  <c r="D22" i="45"/>
  <c r="D23" i="45"/>
  <c r="D52" i="45"/>
  <c r="D53" i="45"/>
  <c r="D54" i="45"/>
  <c r="D55" i="45"/>
  <c r="E4" i="45"/>
  <c r="F4" i="45"/>
  <c r="G4" i="45"/>
  <c r="H4" i="45"/>
  <c r="L4" i="45"/>
  <c r="E5" i="45"/>
  <c r="F5" i="45"/>
  <c r="G5" i="45"/>
  <c r="H5" i="45"/>
  <c r="L5" i="45"/>
  <c r="E6" i="45"/>
  <c r="F6" i="45"/>
  <c r="G6" i="45"/>
  <c r="H6" i="45"/>
  <c r="L6" i="45"/>
  <c r="E7" i="45"/>
  <c r="F7" i="45"/>
  <c r="G7" i="45"/>
  <c r="H7" i="45"/>
  <c r="L7" i="45"/>
  <c r="I167" i="1"/>
  <c r="I52" i="52" s="1"/>
  <c r="I63" i="1"/>
  <c r="I109" i="1"/>
  <c r="I32" i="52" s="1"/>
  <c r="K69" i="1"/>
  <c r="I69" i="1"/>
  <c r="I8" i="56" s="1"/>
  <c r="I93" i="1"/>
  <c r="I162" i="1"/>
  <c r="I197" i="1"/>
  <c r="I198" i="1"/>
  <c r="I18" i="54" s="1"/>
  <c r="I137" i="1"/>
  <c r="I50" i="1"/>
  <c r="I128" i="1"/>
  <c r="I195" i="1"/>
  <c r="I61" i="52" s="1"/>
  <c r="I175" i="1"/>
  <c r="I54" i="52" s="1"/>
  <c r="I196" i="1"/>
  <c r="I62" i="52" s="1"/>
  <c r="I205" i="1"/>
  <c r="I26" i="56" s="1"/>
  <c r="I4" i="1"/>
  <c r="I4" i="45" s="1"/>
  <c r="I104" i="1"/>
  <c r="I7" i="45" s="1"/>
  <c r="I5" i="1"/>
  <c r="I5" i="45" s="1"/>
  <c r="I15" i="1"/>
  <c r="I6" i="45" s="1"/>
  <c r="I190" i="1"/>
  <c r="I24" i="56" s="1"/>
  <c r="I181" i="1"/>
  <c r="I165" i="1"/>
  <c r="I19" i="56" s="1"/>
  <c r="I87" i="1"/>
  <c r="I9" i="56" s="1"/>
  <c r="I155" i="1"/>
  <c r="I11" i="54" s="1"/>
  <c r="I250" i="1"/>
  <c r="D253" i="56"/>
  <c r="C253" i="56"/>
  <c r="D252" i="56"/>
  <c r="C252" i="56"/>
  <c r="D251" i="56"/>
  <c r="C251" i="56"/>
  <c r="D250" i="56"/>
  <c r="C250" i="56"/>
  <c r="D249" i="56"/>
  <c r="C249" i="56"/>
  <c r="D248" i="56"/>
  <c r="C248" i="56"/>
  <c r="D247" i="56"/>
  <c r="C247" i="56"/>
  <c r="D246" i="56"/>
  <c r="C246" i="56"/>
  <c r="D245" i="56"/>
  <c r="C245" i="56"/>
  <c r="D244" i="56"/>
  <c r="C244" i="56"/>
  <c r="D243" i="56"/>
  <c r="C243" i="56"/>
  <c r="D242" i="56"/>
  <c r="C242" i="56"/>
  <c r="D241" i="56"/>
  <c r="C241" i="56"/>
  <c r="D240" i="56"/>
  <c r="C240" i="56"/>
  <c r="D239" i="56"/>
  <c r="C239" i="56"/>
  <c r="D238" i="56"/>
  <c r="C238" i="56"/>
  <c r="D237" i="56"/>
  <c r="C237" i="56"/>
  <c r="D236" i="56"/>
  <c r="C236" i="56"/>
  <c r="D235" i="56"/>
  <c r="C235" i="56"/>
  <c r="D234" i="56"/>
  <c r="C234" i="56"/>
  <c r="D233" i="56"/>
  <c r="C233" i="56"/>
  <c r="D232" i="56"/>
  <c r="C232" i="56"/>
  <c r="D231" i="56"/>
  <c r="C231" i="56"/>
  <c r="D230" i="56"/>
  <c r="C230" i="56"/>
  <c r="D229" i="56"/>
  <c r="C229" i="56"/>
  <c r="D228" i="56"/>
  <c r="C228" i="56"/>
  <c r="D227" i="56"/>
  <c r="C227" i="56"/>
  <c r="D226" i="56"/>
  <c r="C226" i="56"/>
  <c r="D225" i="56"/>
  <c r="C225" i="56"/>
  <c r="D224" i="56"/>
  <c r="C224" i="56"/>
  <c r="D223" i="56"/>
  <c r="C223" i="56"/>
  <c r="D222" i="56"/>
  <c r="C222" i="56"/>
  <c r="D221" i="56"/>
  <c r="C221" i="56"/>
  <c r="D220" i="56"/>
  <c r="C220" i="56"/>
  <c r="D219" i="56"/>
  <c r="C219" i="56"/>
  <c r="D218" i="56"/>
  <c r="C218" i="56"/>
  <c r="D217" i="56"/>
  <c r="C217" i="56"/>
  <c r="D216" i="56"/>
  <c r="C216" i="56"/>
  <c r="D215" i="56"/>
  <c r="C215" i="56"/>
  <c r="D214" i="56"/>
  <c r="C214" i="56"/>
  <c r="D213" i="56"/>
  <c r="C213" i="56"/>
  <c r="D212" i="56"/>
  <c r="C212" i="56"/>
  <c r="D211" i="56"/>
  <c r="C211" i="56"/>
  <c r="D210" i="56"/>
  <c r="C210" i="56"/>
  <c r="D209" i="56"/>
  <c r="C209" i="56"/>
  <c r="D208" i="56"/>
  <c r="C208" i="56"/>
  <c r="D207" i="56"/>
  <c r="C207" i="56"/>
  <c r="D206" i="56"/>
  <c r="C206" i="56"/>
  <c r="D205" i="56"/>
  <c r="C205" i="56"/>
  <c r="D204" i="56"/>
  <c r="C204" i="56"/>
  <c r="D203" i="56"/>
  <c r="C203" i="56"/>
  <c r="D202" i="56"/>
  <c r="C202" i="56"/>
  <c r="D201" i="56"/>
  <c r="C201" i="56"/>
  <c r="D200" i="56"/>
  <c r="C200" i="56"/>
  <c r="D199" i="56"/>
  <c r="C199" i="56"/>
  <c r="D198" i="56"/>
  <c r="C198" i="56"/>
  <c r="D197" i="56"/>
  <c r="C197" i="56"/>
  <c r="D196" i="56"/>
  <c r="C196" i="56"/>
  <c r="D195" i="56"/>
  <c r="C195" i="56"/>
  <c r="D194" i="56"/>
  <c r="C194" i="56"/>
  <c r="D193" i="56"/>
  <c r="C193" i="56"/>
  <c r="D192" i="56"/>
  <c r="C192" i="56"/>
  <c r="D191" i="56"/>
  <c r="C191" i="56"/>
  <c r="D190" i="56"/>
  <c r="C190" i="56"/>
  <c r="D189" i="56"/>
  <c r="C189" i="56"/>
  <c r="D188" i="56"/>
  <c r="C188" i="56"/>
  <c r="D187" i="56"/>
  <c r="C187" i="56"/>
  <c r="D186" i="56"/>
  <c r="C186" i="56"/>
  <c r="D185" i="56"/>
  <c r="C185" i="56"/>
  <c r="D184" i="56"/>
  <c r="C184" i="56"/>
  <c r="D183" i="56"/>
  <c r="C183" i="56"/>
  <c r="D182" i="56"/>
  <c r="C182" i="56"/>
  <c r="D181" i="56"/>
  <c r="C181" i="56"/>
  <c r="D180" i="56"/>
  <c r="C180" i="56"/>
  <c r="D179" i="56"/>
  <c r="C179" i="56"/>
  <c r="D178" i="56"/>
  <c r="C178" i="56"/>
  <c r="D177" i="56"/>
  <c r="C177" i="56"/>
  <c r="D176" i="56"/>
  <c r="C176" i="56"/>
  <c r="D175" i="56"/>
  <c r="C175" i="56"/>
  <c r="D174" i="56"/>
  <c r="C174" i="56"/>
  <c r="D173" i="56"/>
  <c r="C173" i="56"/>
  <c r="D172" i="56"/>
  <c r="C172" i="56"/>
  <c r="D171" i="56"/>
  <c r="C171" i="56"/>
  <c r="D170" i="56"/>
  <c r="C170" i="56"/>
  <c r="D169" i="56"/>
  <c r="C169" i="56"/>
  <c r="D168" i="56"/>
  <c r="C168" i="56"/>
  <c r="D167" i="56"/>
  <c r="C167" i="56"/>
  <c r="D166" i="56"/>
  <c r="C166" i="56"/>
  <c r="D165" i="56"/>
  <c r="C165" i="56"/>
  <c r="D164" i="56"/>
  <c r="C164" i="56"/>
  <c r="D163" i="56"/>
  <c r="C163" i="56"/>
  <c r="D162" i="56"/>
  <c r="C162" i="56"/>
  <c r="D161" i="56"/>
  <c r="C161" i="56"/>
  <c r="D160" i="56"/>
  <c r="C160" i="56"/>
  <c r="D159" i="56"/>
  <c r="C159" i="56"/>
  <c r="D158" i="56"/>
  <c r="C158" i="56"/>
  <c r="D157" i="56"/>
  <c r="C157" i="56"/>
  <c r="D156" i="56"/>
  <c r="C156" i="56"/>
  <c r="D155" i="56"/>
  <c r="C155" i="56"/>
  <c r="D154" i="56"/>
  <c r="C154" i="56"/>
  <c r="D153" i="56"/>
  <c r="C153" i="56"/>
  <c r="D152" i="56"/>
  <c r="C152" i="56"/>
  <c r="D151" i="56"/>
  <c r="C151" i="56"/>
  <c r="D150" i="56"/>
  <c r="C150" i="56"/>
  <c r="D149" i="56"/>
  <c r="C149" i="56"/>
  <c r="D148" i="56"/>
  <c r="C148" i="56"/>
  <c r="D147" i="56"/>
  <c r="C147" i="56"/>
  <c r="D146" i="56"/>
  <c r="C146" i="56"/>
  <c r="D145" i="56"/>
  <c r="C145" i="56"/>
  <c r="D144" i="56"/>
  <c r="C144" i="56"/>
  <c r="D143" i="56"/>
  <c r="C143" i="56"/>
  <c r="D142" i="56"/>
  <c r="C142" i="56"/>
  <c r="D141" i="56"/>
  <c r="C141" i="56"/>
  <c r="D140" i="56"/>
  <c r="C140" i="56"/>
  <c r="D139" i="56"/>
  <c r="C139" i="56"/>
  <c r="D138" i="56"/>
  <c r="C138" i="56"/>
  <c r="D137" i="56"/>
  <c r="C137" i="56"/>
  <c r="D136" i="56"/>
  <c r="C136" i="56"/>
  <c r="D135" i="56"/>
  <c r="C135" i="56"/>
  <c r="D134" i="56"/>
  <c r="C134" i="56"/>
  <c r="D133" i="56"/>
  <c r="C133" i="56"/>
  <c r="D132" i="56"/>
  <c r="C132" i="56"/>
  <c r="D131" i="56"/>
  <c r="C131" i="56"/>
  <c r="D130" i="56"/>
  <c r="C130" i="56"/>
  <c r="D129" i="56"/>
  <c r="C129" i="56"/>
  <c r="D128" i="56"/>
  <c r="C128" i="56"/>
  <c r="D127" i="56"/>
  <c r="C127" i="56"/>
  <c r="D126" i="56"/>
  <c r="C126" i="56"/>
  <c r="D125" i="56"/>
  <c r="C125" i="56"/>
  <c r="D124" i="56"/>
  <c r="C124" i="56"/>
  <c r="D123" i="56"/>
  <c r="C123" i="56"/>
  <c r="D122" i="56"/>
  <c r="C122" i="56"/>
  <c r="D121" i="56"/>
  <c r="C121" i="56"/>
  <c r="D120" i="56"/>
  <c r="C120" i="56"/>
  <c r="D119" i="56"/>
  <c r="C119" i="56"/>
  <c r="D118" i="56"/>
  <c r="C118" i="56"/>
  <c r="D117" i="56"/>
  <c r="C117" i="56"/>
  <c r="D116" i="56"/>
  <c r="C116" i="56"/>
  <c r="D115" i="56"/>
  <c r="C115" i="56"/>
  <c r="D114" i="56"/>
  <c r="C114" i="56"/>
  <c r="D113" i="56"/>
  <c r="C113" i="56"/>
  <c r="D112" i="56"/>
  <c r="C112" i="56"/>
  <c r="D111" i="56"/>
  <c r="C111" i="56"/>
  <c r="D110" i="56"/>
  <c r="C110" i="56"/>
  <c r="D109" i="56"/>
  <c r="C109" i="56"/>
  <c r="D108" i="56"/>
  <c r="C108" i="56"/>
  <c r="D107" i="56"/>
  <c r="C107" i="56"/>
  <c r="D106" i="56"/>
  <c r="C106" i="56"/>
  <c r="D105" i="56"/>
  <c r="C105" i="56"/>
  <c r="D104" i="56"/>
  <c r="C104" i="56"/>
  <c r="D103" i="56"/>
  <c r="C103" i="56"/>
  <c r="D102" i="56"/>
  <c r="C102" i="56"/>
  <c r="D101" i="56"/>
  <c r="C101" i="56"/>
  <c r="D100" i="56"/>
  <c r="C100" i="56"/>
  <c r="D99" i="56"/>
  <c r="C99" i="56"/>
  <c r="D98" i="56"/>
  <c r="C98" i="56"/>
  <c r="D97" i="56"/>
  <c r="C97" i="56"/>
  <c r="D96" i="56"/>
  <c r="C96" i="56"/>
  <c r="D95" i="56"/>
  <c r="C95" i="56"/>
  <c r="D94" i="56"/>
  <c r="C94" i="56"/>
  <c r="D93" i="56"/>
  <c r="C93" i="56"/>
  <c r="D92" i="56"/>
  <c r="C92" i="56"/>
  <c r="D91" i="56"/>
  <c r="C91" i="56"/>
  <c r="D90" i="56"/>
  <c r="C90" i="56"/>
  <c r="D89" i="56"/>
  <c r="C89" i="56"/>
  <c r="D88" i="56"/>
  <c r="C88" i="56"/>
  <c r="D87" i="56"/>
  <c r="C87" i="56"/>
  <c r="D86" i="56"/>
  <c r="C86" i="56"/>
  <c r="D85" i="56"/>
  <c r="C85" i="56"/>
  <c r="D84" i="56"/>
  <c r="C84" i="56"/>
  <c r="D83" i="56"/>
  <c r="C83" i="56"/>
  <c r="D82" i="56"/>
  <c r="C82" i="56"/>
  <c r="D81" i="56"/>
  <c r="C81" i="56"/>
  <c r="D80" i="56"/>
  <c r="C80" i="56"/>
  <c r="D79" i="56"/>
  <c r="C79" i="56"/>
  <c r="D78" i="56"/>
  <c r="C78" i="56"/>
  <c r="D77" i="56"/>
  <c r="C77" i="56"/>
  <c r="D76" i="56"/>
  <c r="C76" i="56"/>
  <c r="D75" i="56"/>
  <c r="C75" i="56"/>
  <c r="D74" i="56"/>
  <c r="C74" i="56"/>
  <c r="D73" i="56"/>
  <c r="C73" i="56"/>
  <c r="D72" i="56"/>
  <c r="C72" i="56"/>
  <c r="D71" i="56"/>
  <c r="C71" i="56"/>
  <c r="D70" i="56"/>
  <c r="C70" i="56"/>
  <c r="D69" i="56"/>
  <c r="C69" i="56"/>
  <c r="D68" i="56"/>
  <c r="C68" i="56"/>
  <c r="D67" i="56"/>
  <c r="C67" i="56"/>
  <c r="D66" i="56"/>
  <c r="C66" i="56"/>
  <c r="D65" i="56"/>
  <c r="C65" i="56"/>
  <c r="D64" i="56"/>
  <c r="C64" i="56"/>
  <c r="D63" i="56"/>
  <c r="C63" i="56"/>
  <c r="D62" i="56"/>
  <c r="C62" i="56"/>
  <c r="D61" i="56"/>
  <c r="C61" i="56"/>
  <c r="D60" i="56"/>
  <c r="C60" i="56"/>
  <c r="D59" i="56"/>
  <c r="C59" i="56"/>
  <c r="D58" i="56"/>
  <c r="C58" i="56"/>
  <c r="D57" i="56"/>
  <c r="C57" i="56"/>
  <c r="D56" i="56"/>
  <c r="C56" i="56"/>
  <c r="D55" i="56"/>
  <c r="C55" i="56"/>
  <c r="D54" i="56"/>
  <c r="C54" i="56"/>
  <c r="D53" i="56"/>
  <c r="C53" i="56"/>
  <c r="D52" i="56"/>
  <c r="C52" i="56"/>
  <c r="D51" i="56"/>
  <c r="C51" i="56"/>
  <c r="D50" i="56"/>
  <c r="C50" i="56"/>
  <c r="D49" i="56"/>
  <c r="C49" i="56"/>
  <c r="D48" i="56"/>
  <c r="C48" i="56"/>
  <c r="D47" i="56"/>
  <c r="C47" i="56"/>
  <c r="D46" i="56"/>
  <c r="C46" i="56"/>
  <c r="D45" i="56"/>
  <c r="C45" i="56"/>
  <c r="D44" i="56"/>
  <c r="C44" i="56"/>
  <c r="D43" i="56"/>
  <c r="C43" i="56"/>
  <c r="D42" i="56"/>
  <c r="C42" i="56"/>
  <c r="L41" i="56"/>
  <c r="K41" i="56"/>
  <c r="J41" i="56"/>
  <c r="I41" i="56"/>
  <c r="H41" i="56"/>
  <c r="G41" i="56"/>
  <c r="F41" i="56"/>
  <c r="E41" i="56"/>
  <c r="D41" i="56"/>
  <c r="C41" i="56"/>
  <c r="L40" i="56"/>
  <c r="K40" i="56"/>
  <c r="J40" i="56"/>
  <c r="I40" i="56"/>
  <c r="H40" i="56"/>
  <c r="G40" i="56"/>
  <c r="F40" i="56"/>
  <c r="E40" i="56"/>
  <c r="D40" i="56"/>
  <c r="C40" i="56"/>
  <c r="L39" i="56"/>
  <c r="K39" i="56"/>
  <c r="J39" i="56"/>
  <c r="I39" i="56"/>
  <c r="H39" i="56"/>
  <c r="G39" i="56"/>
  <c r="F39" i="56"/>
  <c r="E39" i="56"/>
  <c r="D39" i="56"/>
  <c r="C39" i="56"/>
  <c r="L38" i="56"/>
  <c r="K38" i="56"/>
  <c r="J38" i="56"/>
  <c r="I38" i="56"/>
  <c r="H38" i="56"/>
  <c r="G38" i="56"/>
  <c r="F38" i="56"/>
  <c r="E38" i="56"/>
  <c r="D38" i="56"/>
  <c r="C38" i="56"/>
  <c r="L37" i="56"/>
  <c r="K37" i="56"/>
  <c r="J37" i="56"/>
  <c r="I37" i="56"/>
  <c r="H37" i="56"/>
  <c r="G37" i="56"/>
  <c r="F37" i="56"/>
  <c r="E37" i="56"/>
  <c r="D37" i="56"/>
  <c r="C37" i="56"/>
  <c r="L36" i="56"/>
  <c r="K36" i="56"/>
  <c r="J36" i="56"/>
  <c r="I36" i="56"/>
  <c r="H36" i="56"/>
  <c r="G36" i="56"/>
  <c r="F36" i="56"/>
  <c r="E36" i="56"/>
  <c r="D36" i="56"/>
  <c r="C36" i="56"/>
  <c r="L23" i="56"/>
  <c r="I23" i="56"/>
  <c r="H23" i="56"/>
  <c r="G23" i="56"/>
  <c r="F23" i="56"/>
  <c r="E23" i="56"/>
  <c r="D23" i="56"/>
  <c r="C23" i="56"/>
  <c r="L29" i="56"/>
  <c r="I29" i="56"/>
  <c r="H29" i="56"/>
  <c r="G29" i="56"/>
  <c r="F29" i="56"/>
  <c r="E29" i="56"/>
  <c r="D29" i="56"/>
  <c r="C29" i="56"/>
  <c r="L31" i="56"/>
  <c r="I31" i="56"/>
  <c r="H31" i="56"/>
  <c r="G31" i="56"/>
  <c r="F31" i="56"/>
  <c r="E31" i="56"/>
  <c r="D31" i="56"/>
  <c r="C31" i="56"/>
  <c r="L34" i="56"/>
  <c r="I34" i="56"/>
  <c r="H34" i="56"/>
  <c r="G34" i="56"/>
  <c r="F34" i="56"/>
  <c r="E34" i="56"/>
  <c r="D34" i="56"/>
  <c r="C34" i="56"/>
  <c r="L32" i="56"/>
  <c r="I32" i="56"/>
  <c r="H32" i="56"/>
  <c r="G32" i="56"/>
  <c r="F32" i="56"/>
  <c r="E32" i="56"/>
  <c r="D32" i="56"/>
  <c r="C32" i="56"/>
  <c r="L35" i="56"/>
  <c r="I35" i="56"/>
  <c r="H35" i="56"/>
  <c r="G35" i="56"/>
  <c r="F35" i="56"/>
  <c r="E35" i="56"/>
  <c r="D35" i="56"/>
  <c r="L17" i="56"/>
  <c r="I17" i="56"/>
  <c r="H17" i="56"/>
  <c r="G17" i="56"/>
  <c r="F17" i="56"/>
  <c r="E17" i="56"/>
  <c r="D17" i="56"/>
  <c r="C17" i="56"/>
  <c r="L11" i="56"/>
  <c r="I11" i="56"/>
  <c r="H11" i="56"/>
  <c r="G11" i="56"/>
  <c r="F11" i="56"/>
  <c r="E11" i="56"/>
  <c r="D11" i="56"/>
  <c r="C11" i="56"/>
  <c r="L28" i="56"/>
  <c r="I28" i="56"/>
  <c r="H28" i="56"/>
  <c r="G28" i="56"/>
  <c r="F28" i="56"/>
  <c r="E28" i="56"/>
  <c r="D28" i="56"/>
  <c r="C28" i="56"/>
  <c r="L20" i="56"/>
  <c r="I20" i="56"/>
  <c r="H20" i="56"/>
  <c r="G20" i="56"/>
  <c r="F20" i="56"/>
  <c r="E20" i="56"/>
  <c r="D20" i="56"/>
  <c r="C20" i="56"/>
  <c r="L33" i="56"/>
  <c r="I33" i="56"/>
  <c r="H33" i="56"/>
  <c r="G33" i="56"/>
  <c r="F33" i="56"/>
  <c r="E33" i="56"/>
  <c r="D33" i="56"/>
  <c r="C33" i="56"/>
  <c r="L26" i="56"/>
  <c r="H26" i="56"/>
  <c r="G26" i="56"/>
  <c r="F26" i="56"/>
  <c r="E26" i="56"/>
  <c r="D26" i="56"/>
  <c r="C26" i="56"/>
  <c r="L25" i="56"/>
  <c r="I25" i="56"/>
  <c r="H25" i="56"/>
  <c r="G25" i="56"/>
  <c r="F25" i="56"/>
  <c r="E25" i="56"/>
  <c r="D25" i="56"/>
  <c r="C25" i="56"/>
  <c r="L27" i="56"/>
  <c r="I27" i="56"/>
  <c r="H27" i="56"/>
  <c r="G27" i="56"/>
  <c r="F27" i="56"/>
  <c r="E27" i="56"/>
  <c r="D27" i="56"/>
  <c r="C27" i="56"/>
  <c r="L6" i="56"/>
  <c r="I6" i="56"/>
  <c r="H6" i="56"/>
  <c r="G6" i="56"/>
  <c r="F6" i="56"/>
  <c r="E6" i="56"/>
  <c r="D6" i="56"/>
  <c r="C6" i="56"/>
  <c r="L15" i="56"/>
  <c r="I15" i="56"/>
  <c r="H15" i="56"/>
  <c r="G15" i="56"/>
  <c r="F15" i="56"/>
  <c r="E15" i="56"/>
  <c r="D15" i="56"/>
  <c r="C15" i="56"/>
  <c r="L5" i="56"/>
  <c r="I5" i="56"/>
  <c r="H5" i="56"/>
  <c r="G5" i="56"/>
  <c r="F5" i="56"/>
  <c r="E5" i="56"/>
  <c r="D5" i="56"/>
  <c r="C5" i="56"/>
  <c r="L16" i="56"/>
  <c r="I16" i="56"/>
  <c r="H16" i="56"/>
  <c r="G16" i="56"/>
  <c r="F16" i="56"/>
  <c r="E16" i="56"/>
  <c r="D16" i="56"/>
  <c r="C16" i="56"/>
  <c r="L4" i="56"/>
  <c r="I4" i="56"/>
  <c r="H4" i="56"/>
  <c r="G4" i="56"/>
  <c r="F4" i="56"/>
  <c r="E4" i="56"/>
  <c r="D4" i="56"/>
  <c r="C4" i="56"/>
  <c r="L14" i="56"/>
  <c r="I14" i="56"/>
  <c r="H14" i="56"/>
  <c r="G14" i="56"/>
  <c r="F14" i="56"/>
  <c r="E14" i="56"/>
  <c r="D14" i="56"/>
  <c r="C14" i="56"/>
  <c r="L21" i="56"/>
  <c r="I21" i="56"/>
  <c r="H21" i="56"/>
  <c r="G21" i="56"/>
  <c r="F21" i="56"/>
  <c r="E21" i="56"/>
  <c r="D21" i="56"/>
  <c r="C21" i="56"/>
  <c r="L18" i="56"/>
  <c r="I18" i="56"/>
  <c r="H18" i="56"/>
  <c r="G18" i="56"/>
  <c r="F18" i="56"/>
  <c r="E18" i="56"/>
  <c r="D18" i="56"/>
  <c r="C18" i="56"/>
  <c r="L30" i="56"/>
  <c r="I30" i="56"/>
  <c r="H30" i="56"/>
  <c r="G30" i="56"/>
  <c r="F30" i="56"/>
  <c r="E30" i="56"/>
  <c r="D30" i="56"/>
  <c r="C30" i="56"/>
  <c r="L24" i="56"/>
  <c r="H24" i="56"/>
  <c r="G24" i="56"/>
  <c r="F24" i="56"/>
  <c r="E24" i="56"/>
  <c r="D24" i="56"/>
  <c r="C24" i="56"/>
  <c r="L22" i="56"/>
  <c r="I22" i="56"/>
  <c r="H22" i="56"/>
  <c r="G22" i="56"/>
  <c r="F22" i="56"/>
  <c r="E22" i="56"/>
  <c r="D22" i="56"/>
  <c r="C22" i="56"/>
  <c r="L19" i="56"/>
  <c r="H19" i="56"/>
  <c r="G19" i="56"/>
  <c r="F19" i="56"/>
  <c r="E19" i="56"/>
  <c r="D19" i="56"/>
  <c r="C19" i="56"/>
  <c r="L13" i="56"/>
  <c r="I13" i="56"/>
  <c r="H13" i="56"/>
  <c r="G13" i="56"/>
  <c r="F13" i="56"/>
  <c r="E13" i="56"/>
  <c r="D13" i="56"/>
  <c r="C13" i="56"/>
  <c r="L12" i="56"/>
  <c r="I12" i="56"/>
  <c r="H12" i="56"/>
  <c r="G12" i="56"/>
  <c r="F12" i="56"/>
  <c r="E12" i="56"/>
  <c r="D12" i="56"/>
  <c r="C12" i="56"/>
  <c r="L10" i="56"/>
  <c r="I10" i="56"/>
  <c r="H10" i="56"/>
  <c r="G10" i="56"/>
  <c r="F10" i="56"/>
  <c r="E10" i="56"/>
  <c r="D10" i="56"/>
  <c r="C10" i="56"/>
  <c r="L9" i="56"/>
  <c r="H9" i="56"/>
  <c r="G9" i="56"/>
  <c r="F9" i="56"/>
  <c r="E9" i="56"/>
  <c r="D9" i="56"/>
  <c r="C9" i="56"/>
  <c r="L8" i="56"/>
  <c r="H8" i="56"/>
  <c r="G8" i="56"/>
  <c r="F8" i="56"/>
  <c r="E8" i="56"/>
  <c r="D8" i="56"/>
  <c r="C8" i="56"/>
  <c r="L7" i="56"/>
  <c r="I7" i="56"/>
  <c r="H7" i="56"/>
  <c r="G7" i="56"/>
  <c r="F7" i="56"/>
  <c r="E7" i="56"/>
  <c r="D7" i="56"/>
  <c r="C7" i="56"/>
  <c r="L253" i="55"/>
  <c r="D253" i="55"/>
  <c r="C253" i="55"/>
  <c r="L252" i="55"/>
  <c r="D252" i="55"/>
  <c r="C252" i="55"/>
  <c r="L251" i="55"/>
  <c r="D251" i="55"/>
  <c r="C251" i="55"/>
  <c r="L250" i="55"/>
  <c r="D250" i="55"/>
  <c r="C250" i="55"/>
  <c r="L249" i="55"/>
  <c r="D249" i="55"/>
  <c r="C249" i="55"/>
  <c r="L248" i="55"/>
  <c r="D248" i="55"/>
  <c r="C248" i="55"/>
  <c r="L247" i="55"/>
  <c r="D247" i="55"/>
  <c r="C247" i="55"/>
  <c r="L246" i="55"/>
  <c r="D246" i="55"/>
  <c r="C246" i="55"/>
  <c r="L245" i="55"/>
  <c r="D245" i="55"/>
  <c r="C245" i="55"/>
  <c r="L244" i="55"/>
  <c r="D244" i="55"/>
  <c r="C244" i="55"/>
  <c r="L243" i="55"/>
  <c r="D243" i="55"/>
  <c r="C243" i="55"/>
  <c r="L242" i="55"/>
  <c r="D242" i="55"/>
  <c r="C242" i="55"/>
  <c r="L241" i="55"/>
  <c r="D241" i="55"/>
  <c r="C241" i="55"/>
  <c r="L240" i="55"/>
  <c r="D240" i="55"/>
  <c r="C240" i="55"/>
  <c r="L239" i="55"/>
  <c r="D239" i="55"/>
  <c r="C239" i="55"/>
  <c r="L238" i="55"/>
  <c r="D238" i="55"/>
  <c r="C238" i="55"/>
  <c r="L237" i="55"/>
  <c r="D237" i="55"/>
  <c r="C237" i="55"/>
  <c r="L236" i="55"/>
  <c r="D236" i="55"/>
  <c r="C236" i="55"/>
  <c r="L235" i="55"/>
  <c r="D235" i="55"/>
  <c r="C235" i="55"/>
  <c r="L234" i="55"/>
  <c r="D234" i="55"/>
  <c r="C234" i="55"/>
  <c r="L233" i="55"/>
  <c r="D233" i="55"/>
  <c r="C233" i="55"/>
  <c r="L232" i="55"/>
  <c r="D232" i="55"/>
  <c r="C232" i="55"/>
  <c r="L231" i="55"/>
  <c r="D231" i="55"/>
  <c r="C231" i="55"/>
  <c r="L230" i="55"/>
  <c r="D230" i="55"/>
  <c r="C230" i="55"/>
  <c r="L229" i="55"/>
  <c r="D229" i="55"/>
  <c r="C229" i="55"/>
  <c r="L228" i="55"/>
  <c r="D228" i="55"/>
  <c r="C228" i="55"/>
  <c r="L227" i="55"/>
  <c r="D227" i="55"/>
  <c r="C227" i="55"/>
  <c r="L226" i="55"/>
  <c r="D226" i="55"/>
  <c r="C226" i="55"/>
  <c r="L225" i="55"/>
  <c r="D225" i="55"/>
  <c r="C225" i="55"/>
  <c r="L224" i="55"/>
  <c r="D224" i="55"/>
  <c r="C224" i="55"/>
  <c r="L223" i="55"/>
  <c r="D223" i="55"/>
  <c r="C223" i="55"/>
  <c r="L222" i="55"/>
  <c r="D222" i="55"/>
  <c r="C222" i="55"/>
  <c r="L221" i="55"/>
  <c r="D221" i="55"/>
  <c r="C221" i="55"/>
  <c r="L220" i="55"/>
  <c r="D220" i="55"/>
  <c r="C220" i="55"/>
  <c r="L219" i="55"/>
  <c r="D219" i="55"/>
  <c r="C219" i="55"/>
  <c r="L218" i="55"/>
  <c r="D218" i="55"/>
  <c r="C218" i="55"/>
  <c r="L217" i="55"/>
  <c r="D217" i="55"/>
  <c r="C217" i="55"/>
  <c r="L216" i="55"/>
  <c r="D216" i="55"/>
  <c r="C216" i="55"/>
  <c r="L215" i="55"/>
  <c r="D215" i="55"/>
  <c r="C215" i="55"/>
  <c r="L214" i="55"/>
  <c r="D214" i="55"/>
  <c r="C214" i="55"/>
  <c r="L213" i="55"/>
  <c r="D213" i="55"/>
  <c r="C213" i="55"/>
  <c r="L212" i="55"/>
  <c r="D212" i="55"/>
  <c r="C212" i="55"/>
  <c r="L211" i="55"/>
  <c r="D211" i="55"/>
  <c r="C211" i="55"/>
  <c r="L210" i="55"/>
  <c r="D210" i="55"/>
  <c r="C210" i="55"/>
  <c r="L209" i="55"/>
  <c r="D209" i="55"/>
  <c r="C209" i="55"/>
  <c r="L208" i="55"/>
  <c r="D208" i="55"/>
  <c r="C208" i="55"/>
  <c r="L207" i="55"/>
  <c r="D207" i="55"/>
  <c r="C207" i="55"/>
  <c r="L206" i="55"/>
  <c r="D206" i="55"/>
  <c r="C206" i="55"/>
  <c r="L205" i="55"/>
  <c r="D205" i="55"/>
  <c r="C205" i="55"/>
  <c r="L204" i="55"/>
  <c r="D204" i="55"/>
  <c r="C204" i="55"/>
  <c r="L203" i="55"/>
  <c r="D203" i="55"/>
  <c r="C203" i="55"/>
  <c r="L202" i="55"/>
  <c r="D202" i="55"/>
  <c r="C202" i="55"/>
  <c r="L201" i="55"/>
  <c r="D201" i="55"/>
  <c r="C201" i="55"/>
  <c r="L200" i="55"/>
  <c r="D200" i="55"/>
  <c r="C200" i="55"/>
  <c r="L199" i="55"/>
  <c r="D199" i="55"/>
  <c r="C199" i="55"/>
  <c r="L198" i="55"/>
  <c r="D198" i="55"/>
  <c r="C198" i="55"/>
  <c r="L197" i="55"/>
  <c r="D197" i="55"/>
  <c r="C197" i="55"/>
  <c r="L196" i="55"/>
  <c r="D196" i="55"/>
  <c r="C196" i="55"/>
  <c r="L195" i="55"/>
  <c r="D195" i="55"/>
  <c r="C195" i="55"/>
  <c r="L194" i="55"/>
  <c r="D194" i="55"/>
  <c r="C194" i="55"/>
  <c r="L193" i="55"/>
  <c r="D193" i="55"/>
  <c r="C193" i="55"/>
  <c r="L192" i="55"/>
  <c r="D192" i="55"/>
  <c r="C192" i="55"/>
  <c r="L191" i="55"/>
  <c r="D191" i="55"/>
  <c r="C191" i="55"/>
  <c r="L190" i="55"/>
  <c r="D190" i="55"/>
  <c r="C190" i="55"/>
  <c r="L189" i="55"/>
  <c r="D189" i="55"/>
  <c r="C189" i="55"/>
  <c r="L188" i="55"/>
  <c r="D188" i="55"/>
  <c r="C188" i="55"/>
  <c r="L187" i="55"/>
  <c r="D187" i="55"/>
  <c r="C187" i="55"/>
  <c r="L186" i="55"/>
  <c r="D186" i="55"/>
  <c r="C186" i="55"/>
  <c r="L185" i="55"/>
  <c r="D185" i="55"/>
  <c r="C185" i="55"/>
  <c r="L184" i="55"/>
  <c r="D184" i="55"/>
  <c r="C184" i="55"/>
  <c r="L183" i="55"/>
  <c r="D183" i="55"/>
  <c r="C183" i="55"/>
  <c r="L182" i="55"/>
  <c r="D182" i="55"/>
  <c r="C182" i="55"/>
  <c r="L181" i="55"/>
  <c r="D181" i="55"/>
  <c r="C181" i="55"/>
  <c r="L180" i="55"/>
  <c r="D180" i="55"/>
  <c r="C180" i="55"/>
  <c r="L179" i="55"/>
  <c r="D179" i="55"/>
  <c r="C179" i="55"/>
  <c r="L178" i="55"/>
  <c r="D178" i="55"/>
  <c r="C178" i="55"/>
  <c r="L177" i="55"/>
  <c r="D177" i="55"/>
  <c r="C177" i="55"/>
  <c r="L176" i="55"/>
  <c r="D176" i="55"/>
  <c r="C176" i="55"/>
  <c r="L175" i="55"/>
  <c r="D175" i="55"/>
  <c r="C175" i="55"/>
  <c r="L174" i="55"/>
  <c r="D174" i="55"/>
  <c r="C174" i="55"/>
  <c r="L173" i="55"/>
  <c r="D173" i="55"/>
  <c r="C173" i="55"/>
  <c r="L172" i="55"/>
  <c r="D172" i="55"/>
  <c r="C172" i="55"/>
  <c r="L171" i="55"/>
  <c r="D171" i="55"/>
  <c r="C171" i="55"/>
  <c r="L170" i="55"/>
  <c r="D170" i="55"/>
  <c r="C170" i="55"/>
  <c r="L169" i="55"/>
  <c r="D169" i="55"/>
  <c r="C169" i="55"/>
  <c r="L168" i="55"/>
  <c r="D168" i="55"/>
  <c r="C168" i="55"/>
  <c r="L167" i="55"/>
  <c r="D167" i="55"/>
  <c r="C167" i="55"/>
  <c r="L166" i="55"/>
  <c r="D166" i="55"/>
  <c r="C166" i="55"/>
  <c r="L165" i="55"/>
  <c r="D165" i="55"/>
  <c r="C165" i="55"/>
  <c r="L164" i="55"/>
  <c r="D164" i="55"/>
  <c r="C164" i="55"/>
  <c r="L163" i="55"/>
  <c r="D163" i="55"/>
  <c r="C163" i="55"/>
  <c r="L162" i="55"/>
  <c r="D162" i="55"/>
  <c r="C162" i="55"/>
  <c r="L161" i="55"/>
  <c r="D161" i="55"/>
  <c r="C161" i="55"/>
  <c r="L160" i="55"/>
  <c r="D160" i="55"/>
  <c r="C160" i="55"/>
  <c r="L159" i="55"/>
  <c r="D159" i="55"/>
  <c r="C159" i="55"/>
  <c r="L158" i="55"/>
  <c r="D158" i="55"/>
  <c r="C158" i="55"/>
  <c r="L157" i="55"/>
  <c r="D157" i="55"/>
  <c r="C157" i="55"/>
  <c r="L156" i="55"/>
  <c r="D156" i="55"/>
  <c r="C156" i="55"/>
  <c r="L155" i="55"/>
  <c r="D155" i="55"/>
  <c r="C155" i="55"/>
  <c r="L154" i="55"/>
  <c r="D154" i="55"/>
  <c r="C154" i="55"/>
  <c r="L153" i="55"/>
  <c r="D153" i="55"/>
  <c r="C153" i="55"/>
  <c r="L152" i="55"/>
  <c r="D152" i="55"/>
  <c r="C152" i="55"/>
  <c r="L151" i="55"/>
  <c r="D151" i="55"/>
  <c r="C151" i="55"/>
  <c r="L150" i="55"/>
  <c r="D150" i="55"/>
  <c r="C150" i="55"/>
  <c r="L149" i="55"/>
  <c r="D149" i="55"/>
  <c r="C149" i="55"/>
  <c r="L148" i="55"/>
  <c r="D148" i="55"/>
  <c r="C148" i="55"/>
  <c r="L147" i="55"/>
  <c r="D147" i="55"/>
  <c r="C147" i="55"/>
  <c r="L146" i="55"/>
  <c r="D146" i="55"/>
  <c r="C146" i="55"/>
  <c r="L145" i="55"/>
  <c r="D145" i="55"/>
  <c r="C145" i="55"/>
  <c r="L144" i="55"/>
  <c r="D144" i="55"/>
  <c r="C144" i="55"/>
  <c r="L143" i="55"/>
  <c r="D143" i="55"/>
  <c r="C143" i="55"/>
  <c r="L142" i="55"/>
  <c r="D142" i="55"/>
  <c r="C142" i="55"/>
  <c r="L141" i="55"/>
  <c r="D141" i="55"/>
  <c r="C141" i="55"/>
  <c r="L140" i="55"/>
  <c r="D140" i="55"/>
  <c r="C140" i="55"/>
  <c r="L139" i="55"/>
  <c r="D139" i="55"/>
  <c r="C139" i="55"/>
  <c r="L138" i="55"/>
  <c r="D138" i="55"/>
  <c r="C138" i="55"/>
  <c r="L137" i="55"/>
  <c r="D137" i="55"/>
  <c r="C137" i="55"/>
  <c r="L136" i="55"/>
  <c r="D136" i="55"/>
  <c r="C136" i="55"/>
  <c r="L135" i="55"/>
  <c r="D135" i="55"/>
  <c r="C135" i="55"/>
  <c r="L134" i="55"/>
  <c r="D134" i="55"/>
  <c r="C134" i="55"/>
  <c r="L133" i="55"/>
  <c r="D133" i="55"/>
  <c r="C133" i="55"/>
  <c r="L132" i="55"/>
  <c r="D132" i="55"/>
  <c r="C132" i="55"/>
  <c r="L131" i="55"/>
  <c r="D131" i="55"/>
  <c r="C131" i="55"/>
  <c r="L130" i="55"/>
  <c r="D130" i="55"/>
  <c r="C130" i="55"/>
  <c r="L129" i="55"/>
  <c r="D129" i="55"/>
  <c r="C129" i="55"/>
  <c r="L128" i="55"/>
  <c r="D128" i="55"/>
  <c r="C128" i="55"/>
  <c r="L127" i="55"/>
  <c r="D127" i="55"/>
  <c r="C127" i="55"/>
  <c r="L126" i="55"/>
  <c r="D126" i="55"/>
  <c r="C126" i="55"/>
  <c r="L125" i="55"/>
  <c r="D125" i="55"/>
  <c r="C125" i="55"/>
  <c r="L124" i="55"/>
  <c r="D124" i="55"/>
  <c r="C124" i="55"/>
  <c r="L123" i="55"/>
  <c r="D123" i="55"/>
  <c r="C123" i="55"/>
  <c r="L122" i="55"/>
  <c r="D122" i="55"/>
  <c r="C122" i="55"/>
  <c r="L121" i="55"/>
  <c r="D121" i="55"/>
  <c r="C121" i="55"/>
  <c r="L120" i="55"/>
  <c r="D120" i="55"/>
  <c r="C120" i="55"/>
  <c r="L119" i="55"/>
  <c r="D119" i="55"/>
  <c r="C119" i="55"/>
  <c r="L118" i="55"/>
  <c r="D118" i="55"/>
  <c r="C118" i="55"/>
  <c r="L117" i="55"/>
  <c r="D117" i="55"/>
  <c r="C117" i="55"/>
  <c r="L116" i="55"/>
  <c r="D116" i="55"/>
  <c r="C116" i="55"/>
  <c r="L115" i="55"/>
  <c r="D115" i="55"/>
  <c r="C115" i="55"/>
  <c r="L114" i="55"/>
  <c r="D114" i="55"/>
  <c r="C114" i="55"/>
  <c r="L113" i="55"/>
  <c r="D113" i="55"/>
  <c r="C113" i="55"/>
  <c r="L112" i="55"/>
  <c r="D112" i="55"/>
  <c r="C112" i="55"/>
  <c r="L111" i="55"/>
  <c r="D111" i="55"/>
  <c r="C111" i="55"/>
  <c r="L110" i="55"/>
  <c r="D110" i="55"/>
  <c r="C110" i="55"/>
  <c r="L109" i="55"/>
  <c r="D109" i="55"/>
  <c r="C109" i="55"/>
  <c r="L108" i="55"/>
  <c r="D108" i="55"/>
  <c r="C108" i="55"/>
  <c r="L107" i="55"/>
  <c r="D107" i="55"/>
  <c r="C107" i="55"/>
  <c r="L106" i="55"/>
  <c r="D106" i="55"/>
  <c r="C106" i="55"/>
  <c r="L105" i="55"/>
  <c r="D105" i="55"/>
  <c r="C105" i="55"/>
  <c r="L104" i="55"/>
  <c r="D104" i="55"/>
  <c r="C104" i="55"/>
  <c r="L103" i="55"/>
  <c r="D103" i="55"/>
  <c r="C103" i="55"/>
  <c r="L102" i="55"/>
  <c r="D102" i="55"/>
  <c r="C102" i="55"/>
  <c r="L101" i="55"/>
  <c r="D101" i="55"/>
  <c r="C101" i="55"/>
  <c r="L100" i="55"/>
  <c r="D100" i="55"/>
  <c r="C100" i="55"/>
  <c r="L99" i="55"/>
  <c r="D99" i="55"/>
  <c r="C99" i="55"/>
  <c r="L98" i="55"/>
  <c r="D98" i="55"/>
  <c r="C98" i="55"/>
  <c r="L97" i="55"/>
  <c r="D97" i="55"/>
  <c r="C97" i="55"/>
  <c r="L96" i="55"/>
  <c r="D96" i="55"/>
  <c r="C96" i="55"/>
  <c r="L95" i="55"/>
  <c r="D95" i="55"/>
  <c r="C95" i="55"/>
  <c r="L94" i="55"/>
  <c r="D94" i="55"/>
  <c r="C94" i="55"/>
  <c r="L93" i="55"/>
  <c r="D93" i="55"/>
  <c r="C93" i="55"/>
  <c r="L92" i="55"/>
  <c r="D92" i="55"/>
  <c r="C92" i="55"/>
  <c r="L91" i="55"/>
  <c r="D91" i="55"/>
  <c r="C91" i="55"/>
  <c r="L90" i="55"/>
  <c r="D90" i="55"/>
  <c r="C90" i="55"/>
  <c r="L89" i="55"/>
  <c r="D89" i="55"/>
  <c r="C89" i="55"/>
  <c r="L88" i="55"/>
  <c r="D88" i="55"/>
  <c r="C88" i="55"/>
  <c r="L87" i="55"/>
  <c r="D87" i="55"/>
  <c r="C87" i="55"/>
  <c r="L86" i="55"/>
  <c r="D86" i="55"/>
  <c r="C86" i="55"/>
  <c r="L85" i="55"/>
  <c r="D85" i="55"/>
  <c r="C85" i="55"/>
  <c r="L84" i="55"/>
  <c r="D84" i="55"/>
  <c r="C84" i="55"/>
  <c r="L83" i="55"/>
  <c r="D83" i="55"/>
  <c r="C83" i="55"/>
  <c r="L82" i="55"/>
  <c r="D82" i="55"/>
  <c r="C82" i="55"/>
  <c r="L81" i="55"/>
  <c r="D81" i="55"/>
  <c r="C81" i="55"/>
  <c r="L80" i="55"/>
  <c r="D80" i="55"/>
  <c r="C80" i="55"/>
  <c r="L79" i="55"/>
  <c r="D79" i="55"/>
  <c r="C79" i="55"/>
  <c r="L78" i="55"/>
  <c r="D78" i="55"/>
  <c r="C78" i="55"/>
  <c r="L77" i="55"/>
  <c r="D77" i="55"/>
  <c r="C77" i="55"/>
  <c r="L76" i="55"/>
  <c r="D76" i="55"/>
  <c r="C76" i="55"/>
  <c r="L75" i="55"/>
  <c r="D75" i="55"/>
  <c r="C75" i="55"/>
  <c r="L74" i="55"/>
  <c r="D74" i="55"/>
  <c r="C74" i="55"/>
  <c r="L73" i="55"/>
  <c r="D73" i="55"/>
  <c r="C73" i="55"/>
  <c r="L72" i="55"/>
  <c r="D72" i="55"/>
  <c r="C72" i="55"/>
  <c r="L71" i="55"/>
  <c r="D71" i="55"/>
  <c r="C71" i="55"/>
  <c r="L70" i="55"/>
  <c r="D70" i="55"/>
  <c r="C70" i="55"/>
  <c r="L69" i="55"/>
  <c r="D69" i="55"/>
  <c r="C69" i="55"/>
  <c r="L68" i="55"/>
  <c r="D68" i="55"/>
  <c r="C68" i="55"/>
  <c r="L67" i="55"/>
  <c r="D67" i="55"/>
  <c r="C67" i="55"/>
  <c r="L66" i="55"/>
  <c r="D66" i="55"/>
  <c r="C66" i="55"/>
  <c r="L65" i="55"/>
  <c r="D65" i="55"/>
  <c r="C65" i="55"/>
  <c r="L64" i="55"/>
  <c r="D64" i="55"/>
  <c r="C64" i="55"/>
  <c r="L63" i="55"/>
  <c r="D63" i="55"/>
  <c r="C63" i="55"/>
  <c r="L62" i="55"/>
  <c r="D62" i="55"/>
  <c r="C62" i="55"/>
  <c r="L61" i="55"/>
  <c r="D61" i="55"/>
  <c r="C61" i="55"/>
  <c r="L60" i="55"/>
  <c r="D60" i="55"/>
  <c r="C60" i="55"/>
  <c r="L59" i="55"/>
  <c r="D59" i="55"/>
  <c r="C59" i="55"/>
  <c r="L58" i="55"/>
  <c r="D58" i="55"/>
  <c r="C58" i="55"/>
  <c r="L57" i="55"/>
  <c r="D57" i="55"/>
  <c r="C57" i="55"/>
  <c r="L56" i="55"/>
  <c r="D56" i="55"/>
  <c r="C56" i="55"/>
  <c r="L55" i="55"/>
  <c r="D55" i="55"/>
  <c r="C55" i="55"/>
  <c r="L54" i="55"/>
  <c r="D54" i="55"/>
  <c r="C54" i="55"/>
  <c r="L53" i="55"/>
  <c r="D53" i="55"/>
  <c r="C53" i="55"/>
  <c r="L52" i="55"/>
  <c r="D52" i="55"/>
  <c r="C52" i="55"/>
  <c r="L51" i="55"/>
  <c r="D51" i="55"/>
  <c r="C51" i="55"/>
  <c r="L50" i="55"/>
  <c r="D50" i="55"/>
  <c r="C50" i="55"/>
  <c r="L49" i="55"/>
  <c r="D49" i="55"/>
  <c r="C49" i="55"/>
  <c r="L48" i="55"/>
  <c r="D48" i="55"/>
  <c r="C48" i="55"/>
  <c r="L47" i="55"/>
  <c r="D47" i="55"/>
  <c r="C47" i="55"/>
  <c r="L46" i="55"/>
  <c r="D46" i="55"/>
  <c r="C46" i="55"/>
  <c r="L45" i="55"/>
  <c r="D45" i="55"/>
  <c r="C45" i="55"/>
  <c r="L44" i="55"/>
  <c r="D44" i="55"/>
  <c r="C44" i="55"/>
  <c r="L43" i="55"/>
  <c r="D43" i="55"/>
  <c r="C43" i="55"/>
  <c r="L42" i="55"/>
  <c r="K42" i="55"/>
  <c r="J42" i="55"/>
  <c r="I42" i="55"/>
  <c r="H42" i="55"/>
  <c r="G42" i="55"/>
  <c r="F42" i="55"/>
  <c r="E42" i="55"/>
  <c r="D42" i="55"/>
  <c r="C42" i="55"/>
  <c r="L41" i="55"/>
  <c r="K41" i="55"/>
  <c r="J41" i="55"/>
  <c r="I41" i="55"/>
  <c r="H41" i="55"/>
  <c r="G41" i="55"/>
  <c r="F41" i="55"/>
  <c r="E41" i="55"/>
  <c r="D41" i="55"/>
  <c r="C41" i="55"/>
  <c r="L40" i="55"/>
  <c r="K40" i="55"/>
  <c r="J40" i="55"/>
  <c r="I40" i="55"/>
  <c r="H40" i="55"/>
  <c r="G40" i="55"/>
  <c r="F40" i="55"/>
  <c r="E40" i="55"/>
  <c r="D40" i="55"/>
  <c r="C40" i="55"/>
  <c r="L39" i="55"/>
  <c r="K39" i="55"/>
  <c r="J39" i="55"/>
  <c r="I39" i="55"/>
  <c r="H39" i="55"/>
  <c r="G39" i="55"/>
  <c r="F39" i="55"/>
  <c r="E39" i="55"/>
  <c r="D39" i="55"/>
  <c r="C39" i="55"/>
  <c r="L38" i="55"/>
  <c r="K38" i="55"/>
  <c r="J38" i="55"/>
  <c r="I38" i="55"/>
  <c r="H38" i="55"/>
  <c r="G38" i="55"/>
  <c r="F38" i="55"/>
  <c r="E38" i="55"/>
  <c r="D38" i="55"/>
  <c r="C38" i="55"/>
  <c r="L37" i="55"/>
  <c r="K37" i="55"/>
  <c r="J37" i="55"/>
  <c r="I37" i="55"/>
  <c r="H37" i="55"/>
  <c r="G37" i="55"/>
  <c r="F37" i="55"/>
  <c r="E37" i="55"/>
  <c r="D37" i="55"/>
  <c r="C37" i="55"/>
  <c r="L36" i="55"/>
  <c r="K36" i="55"/>
  <c r="J36" i="55"/>
  <c r="I36" i="55"/>
  <c r="H36" i="55"/>
  <c r="G36" i="55"/>
  <c r="F36" i="55"/>
  <c r="E36" i="55"/>
  <c r="D36" i="55"/>
  <c r="C36" i="55"/>
  <c r="L35" i="55"/>
  <c r="K35" i="55"/>
  <c r="J35" i="55"/>
  <c r="I35" i="55"/>
  <c r="H35" i="55"/>
  <c r="G35" i="55"/>
  <c r="F35" i="55"/>
  <c r="E35" i="55"/>
  <c r="D35" i="55"/>
  <c r="C35" i="55"/>
  <c r="L34" i="55"/>
  <c r="K34" i="55"/>
  <c r="J34" i="55"/>
  <c r="I34" i="55"/>
  <c r="H34" i="55"/>
  <c r="G34" i="55"/>
  <c r="F34" i="55"/>
  <c r="E34" i="55"/>
  <c r="D34" i="55"/>
  <c r="C34" i="55"/>
  <c r="L33" i="55"/>
  <c r="K33" i="55"/>
  <c r="J33" i="55"/>
  <c r="I33" i="55"/>
  <c r="H33" i="55"/>
  <c r="G33" i="55"/>
  <c r="F33" i="55"/>
  <c r="E33" i="55"/>
  <c r="D33" i="55"/>
  <c r="C33" i="55"/>
  <c r="L32" i="55"/>
  <c r="K32" i="55"/>
  <c r="J32" i="55"/>
  <c r="I32" i="55"/>
  <c r="H32" i="55"/>
  <c r="G32" i="55"/>
  <c r="F32" i="55"/>
  <c r="E32" i="55"/>
  <c r="D32" i="55"/>
  <c r="C32" i="55"/>
  <c r="L31" i="55"/>
  <c r="K31" i="55"/>
  <c r="J31" i="55"/>
  <c r="I31" i="55"/>
  <c r="H31" i="55"/>
  <c r="G31" i="55"/>
  <c r="F31" i="55"/>
  <c r="E31" i="55"/>
  <c r="D31" i="55"/>
  <c r="C31" i="55"/>
  <c r="L30" i="55"/>
  <c r="K30" i="55"/>
  <c r="J30" i="55"/>
  <c r="I30" i="55"/>
  <c r="H30" i="55"/>
  <c r="G30" i="55"/>
  <c r="F30" i="55"/>
  <c r="E30" i="55"/>
  <c r="D30" i="55"/>
  <c r="C30" i="55"/>
  <c r="L29" i="55"/>
  <c r="K29" i="55"/>
  <c r="J29" i="55"/>
  <c r="I29" i="55"/>
  <c r="H29" i="55"/>
  <c r="G29" i="55"/>
  <c r="F29" i="55"/>
  <c r="E29" i="55"/>
  <c r="D29" i="55"/>
  <c r="C29" i="55"/>
  <c r="L28" i="55"/>
  <c r="K28" i="55"/>
  <c r="J28" i="55"/>
  <c r="I28" i="55"/>
  <c r="H28" i="55"/>
  <c r="G28" i="55"/>
  <c r="F28" i="55"/>
  <c r="E28" i="55"/>
  <c r="D28" i="55"/>
  <c r="C28" i="55"/>
  <c r="L27" i="55"/>
  <c r="K27" i="55"/>
  <c r="J27" i="55"/>
  <c r="I27" i="55"/>
  <c r="H27" i="55"/>
  <c r="G27" i="55"/>
  <c r="F27" i="55"/>
  <c r="E27" i="55"/>
  <c r="D27" i="55"/>
  <c r="C27" i="55"/>
  <c r="L26" i="55"/>
  <c r="K26" i="55"/>
  <c r="J26" i="55"/>
  <c r="I26" i="55"/>
  <c r="H26" i="55"/>
  <c r="G26" i="55"/>
  <c r="F26" i="55"/>
  <c r="E26" i="55"/>
  <c r="D26" i="55"/>
  <c r="C26" i="55"/>
  <c r="L25" i="55"/>
  <c r="K25" i="55"/>
  <c r="J25" i="55"/>
  <c r="I25" i="55"/>
  <c r="H25" i="55"/>
  <c r="G25" i="55"/>
  <c r="F25" i="55"/>
  <c r="E25" i="55"/>
  <c r="D25" i="55"/>
  <c r="C25" i="55"/>
  <c r="L24" i="55"/>
  <c r="K24" i="55"/>
  <c r="J24" i="55"/>
  <c r="I24" i="55"/>
  <c r="H24" i="55"/>
  <c r="G24" i="55"/>
  <c r="F24" i="55"/>
  <c r="E24" i="55"/>
  <c r="D24" i="55"/>
  <c r="C24" i="55"/>
  <c r="L23" i="55"/>
  <c r="K23" i="55"/>
  <c r="J23" i="55"/>
  <c r="I23" i="55"/>
  <c r="H23" i="55"/>
  <c r="G23" i="55"/>
  <c r="F23" i="55"/>
  <c r="E23" i="55"/>
  <c r="D23" i="55"/>
  <c r="C23" i="55"/>
  <c r="L22" i="55"/>
  <c r="K22" i="55"/>
  <c r="J22" i="55"/>
  <c r="I22" i="55"/>
  <c r="H22" i="55"/>
  <c r="G22" i="55"/>
  <c r="F22" i="55"/>
  <c r="E22" i="55"/>
  <c r="D22" i="55"/>
  <c r="C22" i="55"/>
  <c r="L21" i="55"/>
  <c r="K21" i="55"/>
  <c r="J21" i="55"/>
  <c r="I21" i="55"/>
  <c r="H21" i="55"/>
  <c r="G21" i="55"/>
  <c r="F21" i="55"/>
  <c r="E21" i="55"/>
  <c r="D21" i="55"/>
  <c r="C21" i="55"/>
  <c r="L20" i="55"/>
  <c r="K20" i="55"/>
  <c r="J20" i="55"/>
  <c r="I20" i="55"/>
  <c r="H20" i="55"/>
  <c r="G20" i="55"/>
  <c r="F20" i="55"/>
  <c r="E20" i="55"/>
  <c r="D20" i="55"/>
  <c r="C20" i="55"/>
  <c r="L19" i="55"/>
  <c r="K19" i="55"/>
  <c r="J19" i="55"/>
  <c r="I19" i="55"/>
  <c r="H19" i="55"/>
  <c r="G19" i="55"/>
  <c r="F19" i="55"/>
  <c r="E19" i="55"/>
  <c r="D19" i="55"/>
  <c r="C19" i="55"/>
  <c r="L18" i="55"/>
  <c r="K18" i="55"/>
  <c r="J18" i="55"/>
  <c r="I18" i="55"/>
  <c r="H18" i="55"/>
  <c r="G18" i="55"/>
  <c r="F18" i="55"/>
  <c r="E18" i="55"/>
  <c r="D18" i="55"/>
  <c r="C18" i="55"/>
  <c r="L17" i="55"/>
  <c r="K17" i="55"/>
  <c r="J17" i="55"/>
  <c r="I17" i="55"/>
  <c r="H17" i="55"/>
  <c r="G17" i="55"/>
  <c r="F17" i="55"/>
  <c r="E17" i="55"/>
  <c r="D17" i="55"/>
  <c r="C17" i="55"/>
  <c r="L16" i="55"/>
  <c r="K16" i="55"/>
  <c r="J16" i="55"/>
  <c r="I16" i="55"/>
  <c r="H16" i="55"/>
  <c r="G16" i="55"/>
  <c r="F16" i="55"/>
  <c r="E16" i="55"/>
  <c r="D16" i="55"/>
  <c r="C16" i="55"/>
  <c r="L15" i="55"/>
  <c r="K15" i="55"/>
  <c r="J15" i="55"/>
  <c r="I15" i="55"/>
  <c r="H15" i="55"/>
  <c r="G15" i="55"/>
  <c r="F15" i="55"/>
  <c r="E15" i="55"/>
  <c r="D15" i="55"/>
  <c r="C15" i="55"/>
  <c r="L14" i="55"/>
  <c r="K14" i="55"/>
  <c r="J14" i="55"/>
  <c r="I14" i="55"/>
  <c r="H14" i="55"/>
  <c r="G14" i="55"/>
  <c r="F14" i="55"/>
  <c r="E14" i="55"/>
  <c r="D14" i="55"/>
  <c r="C14" i="55"/>
  <c r="L13" i="55"/>
  <c r="K13" i="55"/>
  <c r="J13" i="55"/>
  <c r="I13" i="55"/>
  <c r="H13" i="55"/>
  <c r="G13" i="55"/>
  <c r="F13" i="55"/>
  <c r="E13" i="55"/>
  <c r="D13" i="55"/>
  <c r="C13" i="55"/>
  <c r="L12" i="55"/>
  <c r="K12" i="55"/>
  <c r="J12" i="55"/>
  <c r="I12" i="55"/>
  <c r="H12" i="55"/>
  <c r="G12" i="55"/>
  <c r="F12" i="55"/>
  <c r="E12" i="55"/>
  <c r="D12" i="55"/>
  <c r="C12" i="55"/>
  <c r="L11" i="55"/>
  <c r="K11" i="55"/>
  <c r="J11" i="55"/>
  <c r="I11" i="55"/>
  <c r="H11" i="55"/>
  <c r="G11" i="55"/>
  <c r="F11" i="55"/>
  <c r="E11" i="55"/>
  <c r="D11" i="55"/>
  <c r="C11" i="55"/>
  <c r="L10" i="55"/>
  <c r="K10" i="55"/>
  <c r="J10" i="55"/>
  <c r="I10" i="55"/>
  <c r="H10" i="55"/>
  <c r="G10" i="55"/>
  <c r="F10" i="55"/>
  <c r="E10" i="55"/>
  <c r="D10" i="55"/>
  <c r="C10" i="55"/>
  <c r="L9" i="55"/>
  <c r="K9" i="55"/>
  <c r="J9" i="55"/>
  <c r="I9" i="55"/>
  <c r="H9" i="55"/>
  <c r="G9" i="55"/>
  <c r="F9" i="55"/>
  <c r="E9" i="55"/>
  <c r="D9" i="55"/>
  <c r="C9" i="55"/>
  <c r="L8" i="55"/>
  <c r="K8" i="55"/>
  <c r="J8" i="55"/>
  <c r="I8" i="55"/>
  <c r="H8" i="55"/>
  <c r="G8" i="55"/>
  <c r="F8" i="55"/>
  <c r="E8" i="55"/>
  <c r="D8" i="55"/>
  <c r="C8" i="55"/>
  <c r="L6" i="55"/>
  <c r="I6" i="55"/>
  <c r="H6" i="55"/>
  <c r="G6" i="55"/>
  <c r="F6" i="55"/>
  <c r="E6" i="55"/>
  <c r="D6" i="55"/>
  <c r="C6" i="55"/>
  <c r="L4" i="55"/>
  <c r="I4" i="55"/>
  <c r="H4" i="55"/>
  <c r="G4" i="55"/>
  <c r="F4" i="55"/>
  <c r="E4" i="55"/>
  <c r="D4" i="55"/>
  <c r="C4" i="55"/>
  <c r="L7" i="55"/>
  <c r="I7" i="55"/>
  <c r="H7" i="55"/>
  <c r="G7" i="55"/>
  <c r="F7" i="55"/>
  <c r="E7" i="55"/>
  <c r="D7" i="55"/>
  <c r="C7" i="55"/>
  <c r="L5" i="55"/>
  <c r="I5" i="55"/>
  <c r="H5" i="55"/>
  <c r="G5" i="55"/>
  <c r="F5" i="55"/>
  <c r="E5" i="55"/>
  <c r="D5" i="55"/>
  <c r="C5" i="55"/>
  <c r="L253" i="54"/>
  <c r="K253" i="54"/>
  <c r="J253" i="54"/>
  <c r="I253" i="54"/>
  <c r="H253" i="54"/>
  <c r="G253" i="54"/>
  <c r="F253" i="54"/>
  <c r="E253" i="54"/>
  <c r="D253" i="54"/>
  <c r="C253" i="54"/>
  <c r="L252" i="54"/>
  <c r="K252" i="54"/>
  <c r="J252" i="54"/>
  <c r="I252" i="54"/>
  <c r="H252" i="54"/>
  <c r="G252" i="54"/>
  <c r="F252" i="54"/>
  <c r="E252" i="54"/>
  <c r="D252" i="54"/>
  <c r="C252" i="54"/>
  <c r="L251" i="54"/>
  <c r="K251" i="54"/>
  <c r="J251" i="54"/>
  <c r="I251" i="54"/>
  <c r="H251" i="54"/>
  <c r="G251" i="54"/>
  <c r="F251" i="54"/>
  <c r="E251" i="54"/>
  <c r="D251" i="54"/>
  <c r="C251" i="54"/>
  <c r="L250" i="54"/>
  <c r="K250" i="54"/>
  <c r="J250" i="54"/>
  <c r="I250" i="54"/>
  <c r="H250" i="54"/>
  <c r="G250" i="54"/>
  <c r="F250" i="54"/>
  <c r="E250" i="54"/>
  <c r="D250" i="54"/>
  <c r="C250" i="54"/>
  <c r="L249" i="54"/>
  <c r="K249" i="54"/>
  <c r="J249" i="54"/>
  <c r="I249" i="54"/>
  <c r="H249" i="54"/>
  <c r="G249" i="54"/>
  <c r="F249" i="54"/>
  <c r="E249" i="54"/>
  <c r="D249" i="54"/>
  <c r="C249" i="54"/>
  <c r="L248" i="54"/>
  <c r="K248" i="54"/>
  <c r="J248" i="54"/>
  <c r="I248" i="54"/>
  <c r="H248" i="54"/>
  <c r="G248" i="54"/>
  <c r="F248" i="54"/>
  <c r="E248" i="54"/>
  <c r="D248" i="54"/>
  <c r="C248" i="54"/>
  <c r="L247" i="54"/>
  <c r="K247" i="54"/>
  <c r="J247" i="54"/>
  <c r="I247" i="54"/>
  <c r="H247" i="54"/>
  <c r="G247" i="54"/>
  <c r="F247" i="54"/>
  <c r="E247" i="54"/>
  <c r="D247" i="54"/>
  <c r="C247" i="54"/>
  <c r="L246" i="54"/>
  <c r="K246" i="54"/>
  <c r="J246" i="54"/>
  <c r="I246" i="54"/>
  <c r="H246" i="54"/>
  <c r="G246" i="54"/>
  <c r="F246" i="54"/>
  <c r="E246" i="54"/>
  <c r="D246" i="54"/>
  <c r="C246" i="54"/>
  <c r="L245" i="54"/>
  <c r="K245" i="54"/>
  <c r="J245" i="54"/>
  <c r="I245" i="54"/>
  <c r="H245" i="54"/>
  <c r="G245" i="54"/>
  <c r="F245" i="54"/>
  <c r="E245" i="54"/>
  <c r="D245" i="54"/>
  <c r="C245" i="54"/>
  <c r="L244" i="54"/>
  <c r="K244" i="54"/>
  <c r="J244" i="54"/>
  <c r="I244" i="54"/>
  <c r="H244" i="54"/>
  <c r="G244" i="54"/>
  <c r="F244" i="54"/>
  <c r="E244" i="54"/>
  <c r="D244" i="54"/>
  <c r="C244" i="54"/>
  <c r="L243" i="54"/>
  <c r="K243" i="54"/>
  <c r="J243" i="54"/>
  <c r="I243" i="54"/>
  <c r="H243" i="54"/>
  <c r="G243" i="54"/>
  <c r="F243" i="54"/>
  <c r="E243" i="54"/>
  <c r="D243" i="54"/>
  <c r="C243" i="54"/>
  <c r="L242" i="54"/>
  <c r="K242" i="54"/>
  <c r="J242" i="54"/>
  <c r="I242" i="54"/>
  <c r="H242" i="54"/>
  <c r="G242" i="54"/>
  <c r="F242" i="54"/>
  <c r="E242" i="54"/>
  <c r="D242" i="54"/>
  <c r="C242" i="54"/>
  <c r="L241" i="54"/>
  <c r="K241" i="54"/>
  <c r="J241" i="54"/>
  <c r="I241" i="54"/>
  <c r="H241" i="54"/>
  <c r="G241" i="54"/>
  <c r="F241" i="54"/>
  <c r="E241" i="54"/>
  <c r="D241" i="54"/>
  <c r="C241" i="54"/>
  <c r="L240" i="54"/>
  <c r="K240" i="54"/>
  <c r="J240" i="54"/>
  <c r="I240" i="54"/>
  <c r="H240" i="54"/>
  <c r="G240" i="54"/>
  <c r="F240" i="54"/>
  <c r="E240" i="54"/>
  <c r="D240" i="54"/>
  <c r="C240" i="54"/>
  <c r="L239" i="54"/>
  <c r="K239" i="54"/>
  <c r="J239" i="54"/>
  <c r="I239" i="54"/>
  <c r="H239" i="54"/>
  <c r="G239" i="54"/>
  <c r="F239" i="54"/>
  <c r="E239" i="54"/>
  <c r="D239" i="54"/>
  <c r="C239" i="54"/>
  <c r="L238" i="54"/>
  <c r="K238" i="54"/>
  <c r="J238" i="54"/>
  <c r="I238" i="54"/>
  <c r="H238" i="54"/>
  <c r="G238" i="54"/>
  <c r="F238" i="54"/>
  <c r="E238" i="54"/>
  <c r="D238" i="54"/>
  <c r="C238" i="54"/>
  <c r="L237" i="54"/>
  <c r="K237" i="54"/>
  <c r="J237" i="54"/>
  <c r="I237" i="54"/>
  <c r="H237" i="54"/>
  <c r="G237" i="54"/>
  <c r="F237" i="54"/>
  <c r="E237" i="54"/>
  <c r="D237" i="54"/>
  <c r="C237" i="54"/>
  <c r="L236" i="54"/>
  <c r="K236" i="54"/>
  <c r="J236" i="54"/>
  <c r="I236" i="54"/>
  <c r="H236" i="54"/>
  <c r="G236" i="54"/>
  <c r="F236" i="54"/>
  <c r="E236" i="54"/>
  <c r="D236" i="54"/>
  <c r="C236" i="54"/>
  <c r="L235" i="54"/>
  <c r="K235" i="54"/>
  <c r="J235" i="54"/>
  <c r="I235" i="54"/>
  <c r="H235" i="54"/>
  <c r="G235" i="54"/>
  <c r="F235" i="54"/>
  <c r="E235" i="54"/>
  <c r="D235" i="54"/>
  <c r="C235" i="54"/>
  <c r="L234" i="54"/>
  <c r="K234" i="54"/>
  <c r="J234" i="54"/>
  <c r="I234" i="54"/>
  <c r="H234" i="54"/>
  <c r="G234" i="54"/>
  <c r="F234" i="54"/>
  <c r="E234" i="54"/>
  <c r="D234" i="54"/>
  <c r="C234" i="54"/>
  <c r="L233" i="54"/>
  <c r="K233" i="54"/>
  <c r="J233" i="54"/>
  <c r="I233" i="54"/>
  <c r="H233" i="54"/>
  <c r="G233" i="54"/>
  <c r="F233" i="54"/>
  <c r="E233" i="54"/>
  <c r="D233" i="54"/>
  <c r="C233" i="54"/>
  <c r="L232" i="54"/>
  <c r="K232" i="54"/>
  <c r="J232" i="54"/>
  <c r="I232" i="54"/>
  <c r="H232" i="54"/>
  <c r="G232" i="54"/>
  <c r="F232" i="54"/>
  <c r="E232" i="54"/>
  <c r="D232" i="54"/>
  <c r="C232" i="54"/>
  <c r="L231" i="54"/>
  <c r="K231" i="54"/>
  <c r="J231" i="54"/>
  <c r="I231" i="54"/>
  <c r="H231" i="54"/>
  <c r="G231" i="54"/>
  <c r="F231" i="54"/>
  <c r="E231" i="54"/>
  <c r="D231" i="54"/>
  <c r="C231" i="54"/>
  <c r="L230" i="54"/>
  <c r="K230" i="54"/>
  <c r="J230" i="54"/>
  <c r="I230" i="54"/>
  <c r="H230" i="54"/>
  <c r="G230" i="54"/>
  <c r="F230" i="54"/>
  <c r="E230" i="54"/>
  <c r="D230" i="54"/>
  <c r="C230" i="54"/>
  <c r="L229" i="54"/>
  <c r="K229" i="54"/>
  <c r="J229" i="54"/>
  <c r="I229" i="54"/>
  <c r="H229" i="54"/>
  <c r="G229" i="54"/>
  <c r="F229" i="54"/>
  <c r="E229" i="54"/>
  <c r="D229" i="54"/>
  <c r="C229" i="54"/>
  <c r="L228" i="54"/>
  <c r="K228" i="54"/>
  <c r="J228" i="54"/>
  <c r="I228" i="54"/>
  <c r="H228" i="54"/>
  <c r="G228" i="54"/>
  <c r="F228" i="54"/>
  <c r="E228" i="54"/>
  <c r="D228" i="54"/>
  <c r="C228" i="54"/>
  <c r="L227" i="54"/>
  <c r="K227" i="54"/>
  <c r="J227" i="54"/>
  <c r="I227" i="54"/>
  <c r="H227" i="54"/>
  <c r="G227" i="54"/>
  <c r="F227" i="54"/>
  <c r="E227" i="54"/>
  <c r="D227" i="54"/>
  <c r="C227" i="54"/>
  <c r="L226" i="54"/>
  <c r="K226" i="54"/>
  <c r="J226" i="54"/>
  <c r="I226" i="54"/>
  <c r="H226" i="54"/>
  <c r="G226" i="54"/>
  <c r="F226" i="54"/>
  <c r="E226" i="54"/>
  <c r="D226" i="54"/>
  <c r="C226" i="54"/>
  <c r="L225" i="54"/>
  <c r="K225" i="54"/>
  <c r="J225" i="54"/>
  <c r="I225" i="54"/>
  <c r="H225" i="54"/>
  <c r="G225" i="54"/>
  <c r="F225" i="54"/>
  <c r="E225" i="54"/>
  <c r="D225" i="54"/>
  <c r="C225" i="54"/>
  <c r="L224" i="54"/>
  <c r="K224" i="54"/>
  <c r="J224" i="54"/>
  <c r="I224" i="54"/>
  <c r="H224" i="54"/>
  <c r="G224" i="54"/>
  <c r="F224" i="54"/>
  <c r="E224" i="54"/>
  <c r="D224" i="54"/>
  <c r="C224" i="54"/>
  <c r="L223" i="54"/>
  <c r="K223" i="54"/>
  <c r="J223" i="54"/>
  <c r="I223" i="54"/>
  <c r="H223" i="54"/>
  <c r="G223" i="54"/>
  <c r="F223" i="54"/>
  <c r="E223" i="54"/>
  <c r="D223" i="54"/>
  <c r="C223" i="54"/>
  <c r="L222" i="54"/>
  <c r="K222" i="54"/>
  <c r="J222" i="54"/>
  <c r="I222" i="54"/>
  <c r="H222" i="54"/>
  <c r="G222" i="54"/>
  <c r="F222" i="54"/>
  <c r="E222" i="54"/>
  <c r="D222" i="54"/>
  <c r="C222" i="54"/>
  <c r="L221" i="54"/>
  <c r="K221" i="54"/>
  <c r="J221" i="54"/>
  <c r="I221" i="54"/>
  <c r="H221" i="54"/>
  <c r="G221" i="54"/>
  <c r="F221" i="54"/>
  <c r="E221" i="54"/>
  <c r="D221" i="54"/>
  <c r="C221" i="54"/>
  <c r="L220" i="54"/>
  <c r="K220" i="54"/>
  <c r="J220" i="54"/>
  <c r="I220" i="54"/>
  <c r="H220" i="54"/>
  <c r="G220" i="54"/>
  <c r="F220" i="54"/>
  <c r="E220" i="54"/>
  <c r="D220" i="54"/>
  <c r="C220" i="54"/>
  <c r="L219" i="54"/>
  <c r="K219" i="54"/>
  <c r="J219" i="54"/>
  <c r="I219" i="54"/>
  <c r="H219" i="54"/>
  <c r="G219" i="54"/>
  <c r="F219" i="54"/>
  <c r="E219" i="54"/>
  <c r="D219" i="54"/>
  <c r="C219" i="54"/>
  <c r="L218" i="54"/>
  <c r="K218" i="54"/>
  <c r="J218" i="54"/>
  <c r="I218" i="54"/>
  <c r="H218" i="54"/>
  <c r="G218" i="54"/>
  <c r="F218" i="54"/>
  <c r="E218" i="54"/>
  <c r="D218" i="54"/>
  <c r="C218" i="54"/>
  <c r="L217" i="54"/>
  <c r="K217" i="54"/>
  <c r="J217" i="54"/>
  <c r="I217" i="54"/>
  <c r="H217" i="54"/>
  <c r="G217" i="54"/>
  <c r="F217" i="54"/>
  <c r="E217" i="54"/>
  <c r="D217" i="54"/>
  <c r="C217" i="54"/>
  <c r="L216" i="54"/>
  <c r="K216" i="54"/>
  <c r="J216" i="54"/>
  <c r="I216" i="54"/>
  <c r="H216" i="54"/>
  <c r="G216" i="54"/>
  <c r="F216" i="54"/>
  <c r="E216" i="54"/>
  <c r="D216" i="54"/>
  <c r="C216" i="54"/>
  <c r="L215" i="54"/>
  <c r="K215" i="54"/>
  <c r="J215" i="54"/>
  <c r="I215" i="54"/>
  <c r="H215" i="54"/>
  <c r="G215" i="54"/>
  <c r="F215" i="54"/>
  <c r="E215" i="54"/>
  <c r="D215" i="54"/>
  <c r="C215" i="54"/>
  <c r="L214" i="54"/>
  <c r="K214" i="54"/>
  <c r="J214" i="54"/>
  <c r="I214" i="54"/>
  <c r="H214" i="54"/>
  <c r="G214" i="54"/>
  <c r="F214" i="54"/>
  <c r="E214" i="54"/>
  <c r="D214" i="54"/>
  <c r="C214" i="54"/>
  <c r="L213" i="54"/>
  <c r="K213" i="54"/>
  <c r="J213" i="54"/>
  <c r="I213" i="54"/>
  <c r="H213" i="54"/>
  <c r="G213" i="54"/>
  <c r="F213" i="54"/>
  <c r="E213" i="54"/>
  <c r="D213" i="54"/>
  <c r="C213" i="54"/>
  <c r="L212" i="54"/>
  <c r="K212" i="54"/>
  <c r="J212" i="54"/>
  <c r="I212" i="54"/>
  <c r="H212" i="54"/>
  <c r="G212" i="54"/>
  <c r="F212" i="54"/>
  <c r="E212" i="54"/>
  <c r="D212" i="54"/>
  <c r="C212" i="54"/>
  <c r="L211" i="54"/>
  <c r="K211" i="54"/>
  <c r="J211" i="54"/>
  <c r="I211" i="54"/>
  <c r="H211" i="54"/>
  <c r="G211" i="54"/>
  <c r="F211" i="54"/>
  <c r="E211" i="54"/>
  <c r="D211" i="54"/>
  <c r="C211" i="54"/>
  <c r="L210" i="54"/>
  <c r="K210" i="54"/>
  <c r="J210" i="54"/>
  <c r="I210" i="54"/>
  <c r="H210" i="54"/>
  <c r="G210" i="54"/>
  <c r="F210" i="54"/>
  <c r="E210" i="54"/>
  <c r="D210" i="54"/>
  <c r="C210" i="54"/>
  <c r="L209" i="54"/>
  <c r="K209" i="54"/>
  <c r="J209" i="54"/>
  <c r="I209" i="54"/>
  <c r="H209" i="54"/>
  <c r="G209" i="54"/>
  <c r="F209" i="54"/>
  <c r="E209" i="54"/>
  <c r="D209" i="54"/>
  <c r="C209" i="54"/>
  <c r="L208" i="54"/>
  <c r="K208" i="54"/>
  <c r="J208" i="54"/>
  <c r="I208" i="54"/>
  <c r="H208" i="54"/>
  <c r="G208" i="54"/>
  <c r="F208" i="54"/>
  <c r="E208" i="54"/>
  <c r="D208" i="54"/>
  <c r="C208" i="54"/>
  <c r="L207" i="54"/>
  <c r="K207" i="54"/>
  <c r="J207" i="54"/>
  <c r="I207" i="54"/>
  <c r="H207" i="54"/>
  <c r="G207" i="54"/>
  <c r="F207" i="54"/>
  <c r="E207" i="54"/>
  <c r="D207" i="54"/>
  <c r="C207" i="54"/>
  <c r="L206" i="54"/>
  <c r="K206" i="54"/>
  <c r="J206" i="54"/>
  <c r="I206" i="54"/>
  <c r="H206" i="54"/>
  <c r="G206" i="54"/>
  <c r="F206" i="54"/>
  <c r="E206" i="54"/>
  <c r="D206" i="54"/>
  <c r="C206" i="54"/>
  <c r="L205" i="54"/>
  <c r="K205" i="54"/>
  <c r="J205" i="54"/>
  <c r="I205" i="54"/>
  <c r="H205" i="54"/>
  <c r="G205" i="54"/>
  <c r="F205" i="54"/>
  <c r="E205" i="54"/>
  <c r="D205" i="54"/>
  <c r="C205" i="54"/>
  <c r="L204" i="54"/>
  <c r="K204" i="54"/>
  <c r="J204" i="54"/>
  <c r="I204" i="54"/>
  <c r="H204" i="54"/>
  <c r="G204" i="54"/>
  <c r="F204" i="54"/>
  <c r="E204" i="54"/>
  <c r="D204" i="54"/>
  <c r="C204" i="54"/>
  <c r="L203" i="54"/>
  <c r="K203" i="54"/>
  <c r="J203" i="54"/>
  <c r="I203" i="54"/>
  <c r="H203" i="54"/>
  <c r="G203" i="54"/>
  <c r="F203" i="54"/>
  <c r="E203" i="54"/>
  <c r="D203" i="54"/>
  <c r="C203" i="54"/>
  <c r="L202" i="54"/>
  <c r="K202" i="54"/>
  <c r="J202" i="54"/>
  <c r="I202" i="54"/>
  <c r="H202" i="54"/>
  <c r="G202" i="54"/>
  <c r="F202" i="54"/>
  <c r="E202" i="54"/>
  <c r="D202" i="54"/>
  <c r="C202" i="54"/>
  <c r="L201" i="54"/>
  <c r="K201" i="54"/>
  <c r="J201" i="54"/>
  <c r="I201" i="54"/>
  <c r="H201" i="54"/>
  <c r="G201" i="54"/>
  <c r="F201" i="54"/>
  <c r="E201" i="54"/>
  <c r="D201" i="54"/>
  <c r="C201" i="54"/>
  <c r="L200" i="54"/>
  <c r="K200" i="54"/>
  <c r="J200" i="54"/>
  <c r="I200" i="54"/>
  <c r="H200" i="54"/>
  <c r="G200" i="54"/>
  <c r="F200" i="54"/>
  <c r="E200" i="54"/>
  <c r="D200" i="54"/>
  <c r="C200" i="54"/>
  <c r="L199" i="54"/>
  <c r="K199" i="54"/>
  <c r="J199" i="54"/>
  <c r="I199" i="54"/>
  <c r="H199" i="54"/>
  <c r="G199" i="54"/>
  <c r="F199" i="54"/>
  <c r="E199" i="54"/>
  <c r="D199" i="54"/>
  <c r="C199" i="54"/>
  <c r="L198" i="54"/>
  <c r="K198" i="54"/>
  <c r="J198" i="54"/>
  <c r="I198" i="54"/>
  <c r="H198" i="54"/>
  <c r="G198" i="54"/>
  <c r="F198" i="54"/>
  <c r="E198" i="54"/>
  <c r="D198" i="54"/>
  <c r="C198" i="54"/>
  <c r="L197" i="54"/>
  <c r="K197" i="54"/>
  <c r="J197" i="54"/>
  <c r="I197" i="54"/>
  <c r="H197" i="54"/>
  <c r="G197" i="54"/>
  <c r="F197" i="54"/>
  <c r="E197" i="54"/>
  <c r="D197" i="54"/>
  <c r="C197" i="54"/>
  <c r="L196" i="54"/>
  <c r="K196" i="54"/>
  <c r="J196" i="54"/>
  <c r="I196" i="54"/>
  <c r="H196" i="54"/>
  <c r="G196" i="54"/>
  <c r="F196" i="54"/>
  <c r="E196" i="54"/>
  <c r="D196" i="54"/>
  <c r="C196" i="54"/>
  <c r="L195" i="54"/>
  <c r="K195" i="54"/>
  <c r="J195" i="54"/>
  <c r="I195" i="54"/>
  <c r="H195" i="54"/>
  <c r="G195" i="54"/>
  <c r="F195" i="54"/>
  <c r="E195" i="54"/>
  <c r="D195" i="54"/>
  <c r="C195" i="54"/>
  <c r="L194" i="54"/>
  <c r="K194" i="54"/>
  <c r="J194" i="54"/>
  <c r="I194" i="54"/>
  <c r="H194" i="54"/>
  <c r="G194" i="54"/>
  <c r="F194" i="54"/>
  <c r="E194" i="54"/>
  <c r="D194" i="54"/>
  <c r="C194" i="54"/>
  <c r="L193" i="54"/>
  <c r="K193" i="54"/>
  <c r="J193" i="54"/>
  <c r="I193" i="54"/>
  <c r="H193" i="54"/>
  <c r="G193" i="54"/>
  <c r="F193" i="54"/>
  <c r="E193" i="54"/>
  <c r="D193" i="54"/>
  <c r="C193" i="54"/>
  <c r="L192" i="54"/>
  <c r="K192" i="54"/>
  <c r="J192" i="54"/>
  <c r="I192" i="54"/>
  <c r="H192" i="54"/>
  <c r="G192" i="54"/>
  <c r="F192" i="54"/>
  <c r="E192" i="54"/>
  <c r="D192" i="54"/>
  <c r="C192" i="54"/>
  <c r="L191" i="54"/>
  <c r="K191" i="54"/>
  <c r="J191" i="54"/>
  <c r="I191" i="54"/>
  <c r="H191" i="54"/>
  <c r="G191" i="54"/>
  <c r="F191" i="54"/>
  <c r="E191" i="54"/>
  <c r="D191" i="54"/>
  <c r="C191" i="54"/>
  <c r="L190" i="54"/>
  <c r="K190" i="54"/>
  <c r="J190" i="54"/>
  <c r="I190" i="54"/>
  <c r="H190" i="54"/>
  <c r="G190" i="54"/>
  <c r="F190" i="54"/>
  <c r="E190" i="54"/>
  <c r="D190" i="54"/>
  <c r="C190" i="54"/>
  <c r="L189" i="54"/>
  <c r="K189" i="54"/>
  <c r="J189" i="54"/>
  <c r="I189" i="54"/>
  <c r="H189" i="54"/>
  <c r="G189" i="54"/>
  <c r="F189" i="54"/>
  <c r="E189" i="54"/>
  <c r="D189" i="54"/>
  <c r="C189" i="54"/>
  <c r="L188" i="54"/>
  <c r="K188" i="54"/>
  <c r="J188" i="54"/>
  <c r="I188" i="54"/>
  <c r="H188" i="54"/>
  <c r="G188" i="54"/>
  <c r="F188" i="54"/>
  <c r="E188" i="54"/>
  <c r="D188" i="54"/>
  <c r="C188" i="54"/>
  <c r="L187" i="54"/>
  <c r="K187" i="54"/>
  <c r="J187" i="54"/>
  <c r="I187" i="54"/>
  <c r="H187" i="54"/>
  <c r="G187" i="54"/>
  <c r="F187" i="54"/>
  <c r="E187" i="54"/>
  <c r="D187" i="54"/>
  <c r="C187" i="54"/>
  <c r="L186" i="54"/>
  <c r="K186" i="54"/>
  <c r="J186" i="54"/>
  <c r="I186" i="54"/>
  <c r="H186" i="54"/>
  <c r="G186" i="54"/>
  <c r="F186" i="54"/>
  <c r="E186" i="54"/>
  <c r="D186" i="54"/>
  <c r="C186" i="54"/>
  <c r="L185" i="54"/>
  <c r="K185" i="54"/>
  <c r="J185" i="54"/>
  <c r="I185" i="54"/>
  <c r="H185" i="54"/>
  <c r="G185" i="54"/>
  <c r="F185" i="54"/>
  <c r="E185" i="54"/>
  <c r="D185" i="54"/>
  <c r="C185" i="54"/>
  <c r="L184" i="54"/>
  <c r="K184" i="54"/>
  <c r="J184" i="54"/>
  <c r="I184" i="54"/>
  <c r="H184" i="54"/>
  <c r="G184" i="54"/>
  <c r="F184" i="54"/>
  <c r="E184" i="54"/>
  <c r="D184" i="54"/>
  <c r="C184" i="54"/>
  <c r="L183" i="54"/>
  <c r="K183" i="54"/>
  <c r="J183" i="54"/>
  <c r="I183" i="54"/>
  <c r="H183" i="54"/>
  <c r="G183" i="54"/>
  <c r="F183" i="54"/>
  <c r="E183" i="54"/>
  <c r="D183" i="54"/>
  <c r="C183" i="54"/>
  <c r="L182" i="54"/>
  <c r="K182" i="54"/>
  <c r="J182" i="54"/>
  <c r="I182" i="54"/>
  <c r="H182" i="54"/>
  <c r="G182" i="54"/>
  <c r="F182" i="54"/>
  <c r="E182" i="54"/>
  <c r="D182" i="54"/>
  <c r="C182" i="54"/>
  <c r="L181" i="54"/>
  <c r="K181" i="54"/>
  <c r="J181" i="54"/>
  <c r="I181" i="54"/>
  <c r="H181" i="54"/>
  <c r="G181" i="54"/>
  <c r="F181" i="54"/>
  <c r="E181" i="54"/>
  <c r="D181" i="54"/>
  <c r="C181" i="54"/>
  <c r="L180" i="54"/>
  <c r="K180" i="54"/>
  <c r="J180" i="54"/>
  <c r="I180" i="54"/>
  <c r="H180" i="54"/>
  <c r="G180" i="54"/>
  <c r="F180" i="54"/>
  <c r="E180" i="54"/>
  <c r="D180" i="54"/>
  <c r="C180" i="54"/>
  <c r="L179" i="54"/>
  <c r="K179" i="54"/>
  <c r="J179" i="54"/>
  <c r="I179" i="54"/>
  <c r="H179" i="54"/>
  <c r="G179" i="54"/>
  <c r="F179" i="54"/>
  <c r="E179" i="54"/>
  <c r="D179" i="54"/>
  <c r="C179" i="54"/>
  <c r="L178" i="54"/>
  <c r="K178" i="54"/>
  <c r="J178" i="54"/>
  <c r="I178" i="54"/>
  <c r="H178" i="54"/>
  <c r="G178" i="54"/>
  <c r="F178" i="54"/>
  <c r="E178" i="54"/>
  <c r="D178" i="54"/>
  <c r="C178" i="54"/>
  <c r="L177" i="54"/>
  <c r="K177" i="54"/>
  <c r="J177" i="54"/>
  <c r="I177" i="54"/>
  <c r="H177" i="54"/>
  <c r="G177" i="54"/>
  <c r="F177" i="54"/>
  <c r="E177" i="54"/>
  <c r="D177" i="54"/>
  <c r="C177" i="54"/>
  <c r="L176" i="54"/>
  <c r="K176" i="54"/>
  <c r="J176" i="54"/>
  <c r="I176" i="54"/>
  <c r="H176" i="54"/>
  <c r="G176" i="54"/>
  <c r="F176" i="54"/>
  <c r="E176" i="54"/>
  <c r="D176" i="54"/>
  <c r="C176" i="54"/>
  <c r="L175" i="54"/>
  <c r="K175" i="54"/>
  <c r="J175" i="54"/>
  <c r="I175" i="54"/>
  <c r="H175" i="54"/>
  <c r="G175" i="54"/>
  <c r="F175" i="54"/>
  <c r="E175" i="54"/>
  <c r="D175" i="54"/>
  <c r="C175" i="54"/>
  <c r="L174" i="54"/>
  <c r="K174" i="54"/>
  <c r="J174" i="54"/>
  <c r="I174" i="54"/>
  <c r="H174" i="54"/>
  <c r="G174" i="54"/>
  <c r="F174" i="54"/>
  <c r="E174" i="54"/>
  <c r="D174" i="54"/>
  <c r="C174" i="54"/>
  <c r="L173" i="54"/>
  <c r="K173" i="54"/>
  <c r="J173" i="54"/>
  <c r="I173" i="54"/>
  <c r="H173" i="54"/>
  <c r="G173" i="54"/>
  <c r="F173" i="54"/>
  <c r="E173" i="54"/>
  <c r="D173" i="54"/>
  <c r="C173" i="54"/>
  <c r="L172" i="54"/>
  <c r="K172" i="54"/>
  <c r="J172" i="54"/>
  <c r="I172" i="54"/>
  <c r="H172" i="54"/>
  <c r="G172" i="54"/>
  <c r="F172" i="54"/>
  <c r="E172" i="54"/>
  <c r="D172" i="54"/>
  <c r="C172" i="54"/>
  <c r="L171" i="54"/>
  <c r="K171" i="54"/>
  <c r="J171" i="54"/>
  <c r="I171" i="54"/>
  <c r="H171" i="54"/>
  <c r="G171" i="54"/>
  <c r="F171" i="54"/>
  <c r="E171" i="54"/>
  <c r="D171" i="54"/>
  <c r="C171" i="54"/>
  <c r="L170" i="54"/>
  <c r="K170" i="54"/>
  <c r="J170" i="54"/>
  <c r="I170" i="54"/>
  <c r="H170" i="54"/>
  <c r="G170" i="54"/>
  <c r="F170" i="54"/>
  <c r="E170" i="54"/>
  <c r="D170" i="54"/>
  <c r="C170" i="54"/>
  <c r="L169" i="54"/>
  <c r="K169" i="54"/>
  <c r="J169" i="54"/>
  <c r="I169" i="54"/>
  <c r="H169" i="54"/>
  <c r="G169" i="54"/>
  <c r="F169" i="54"/>
  <c r="E169" i="54"/>
  <c r="D169" i="54"/>
  <c r="C169" i="54"/>
  <c r="L168" i="54"/>
  <c r="K168" i="54"/>
  <c r="J168" i="54"/>
  <c r="I168" i="54"/>
  <c r="H168" i="54"/>
  <c r="G168" i="54"/>
  <c r="F168" i="54"/>
  <c r="E168" i="54"/>
  <c r="D168" i="54"/>
  <c r="C168" i="54"/>
  <c r="L167" i="54"/>
  <c r="K167" i="54"/>
  <c r="J167" i="54"/>
  <c r="I167" i="54"/>
  <c r="H167" i="54"/>
  <c r="G167" i="54"/>
  <c r="F167" i="54"/>
  <c r="E167" i="54"/>
  <c r="D167" i="54"/>
  <c r="C167" i="54"/>
  <c r="L166" i="54"/>
  <c r="K166" i="54"/>
  <c r="J166" i="54"/>
  <c r="I166" i="54"/>
  <c r="H166" i="54"/>
  <c r="G166" i="54"/>
  <c r="F166" i="54"/>
  <c r="E166" i="54"/>
  <c r="D166" i="54"/>
  <c r="C166" i="54"/>
  <c r="L165" i="54"/>
  <c r="K165" i="54"/>
  <c r="J165" i="54"/>
  <c r="I165" i="54"/>
  <c r="H165" i="54"/>
  <c r="G165" i="54"/>
  <c r="F165" i="54"/>
  <c r="E165" i="54"/>
  <c r="D165" i="54"/>
  <c r="C165" i="54"/>
  <c r="L164" i="54"/>
  <c r="K164" i="54"/>
  <c r="J164" i="54"/>
  <c r="I164" i="54"/>
  <c r="H164" i="54"/>
  <c r="G164" i="54"/>
  <c r="F164" i="54"/>
  <c r="E164" i="54"/>
  <c r="D164" i="54"/>
  <c r="C164" i="54"/>
  <c r="L163" i="54"/>
  <c r="K163" i="54"/>
  <c r="J163" i="54"/>
  <c r="I163" i="54"/>
  <c r="H163" i="54"/>
  <c r="G163" i="54"/>
  <c r="F163" i="54"/>
  <c r="E163" i="54"/>
  <c r="D163" i="54"/>
  <c r="C163" i="54"/>
  <c r="L162" i="54"/>
  <c r="K162" i="54"/>
  <c r="J162" i="54"/>
  <c r="I162" i="54"/>
  <c r="H162" i="54"/>
  <c r="G162" i="54"/>
  <c r="F162" i="54"/>
  <c r="E162" i="54"/>
  <c r="D162" i="54"/>
  <c r="C162" i="54"/>
  <c r="L161" i="54"/>
  <c r="K161" i="54"/>
  <c r="J161" i="54"/>
  <c r="I161" i="54"/>
  <c r="H161" i="54"/>
  <c r="G161" i="54"/>
  <c r="F161" i="54"/>
  <c r="E161" i="54"/>
  <c r="D161" i="54"/>
  <c r="C161" i="54"/>
  <c r="L160" i="54"/>
  <c r="K160" i="54"/>
  <c r="J160" i="54"/>
  <c r="I160" i="54"/>
  <c r="H160" i="54"/>
  <c r="G160" i="54"/>
  <c r="F160" i="54"/>
  <c r="E160" i="54"/>
  <c r="D160" i="54"/>
  <c r="C160" i="54"/>
  <c r="L159" i="54"/>
  <c r="K159" i="54"/>
  <c r="J159" i="54"/>
  <c r="I159" i="54"/>
  <c r="H159" i="54"/>
  <c r="G159" i="54"/>
  <c r="F159" i="54"/>
  <c r="E159" i="54"/>
  <c r="D159" i="54"/>
  <c r="C159" i="54"/>
  <c r="L158" i="54"/>
  <c r="K158" i="54"/>
  <c r="J158" i="54"/>
  <c r="I158" i="54"/>
  <c r="H158" i="54"/>
  <c r="G158" i="54"/>
  <c r="F158" i="54"/>
  <c r="E158" i="54"/>
  <c r="D158" i="54"/>
  <c r="C158" i="54"/>
  <c r="L157" i="54"/>
  <c r="K157" i="54"/>
  <c r="J157" i="54"/>
  <c r="I157" i="54"/>
  <c r="H157" i="54"/>
  <c r="G157" i="54"/>
  <c r="F157" i="54"/>
  <c r="E157" i="54"/>
  <c r="D157" i="54"/>
  <c r="C157" i="54"/>
  <c r="L156" i="54"/>
  <c r="K156" i="54"/>
  <c r="J156" i="54"/>
  <c r="I156" i="54"/>
  <c r="H156" i="54"/>
  <c r="G156" i="54"/>
  <c r="F156" i="54"/>
  <c r="E156" i="54"/>
  <c r="D156" i="54"/>
  <c r="C156" i="54"/>
  <c r="L155" i="54"/>
  <c r="K155" i="54"/>
  <c r="J155" i="54"/>
  <c r="I155" i="54"/>
  <c r="H155" i="54"/>
  <c r="G155" i="54"/>
  <c r="F155" i="54"/>
  <c r="E155" i="54"/>
  <c r="D155" i="54"/>
  <c r="C155" i="54"/>
  <c r="L154" i="54"/>
  <c r="K154" i="54"/>
  <c r="J154" i="54"/>
  <c r="I154" i="54"/>
  <c r="H154" i="54"/>
  <c r="G154" i="54"/>
  <c r="F154" i="54"/>
  <c r="E154" i="54"/>
  <c r="D154" i="54"/>
  <c r="C154" i="54"/>
  <c r="L153" i="54"/>
  <c r="K153" i="54"/>
  <c r="J153" i="54"/>
  <c r="I153" i="54"/>
  <c r="H153" i="54"/>
  <c r="G153" i="54"/>
  <c r="F153" i="54"/>
  <c r="E153" i="54"/>
  <c r="D153" i="54"/>
  <c r="C153" i="54"/>
  <c r="L152" i="54"/>
  <c r="K152" i="54"/>
  <c r="J152" i="54"/>
  <c r="I152" i="54"/>
  <c r="H152" i="54"/>
  <c r="G152" i="54"/>
  <c r="F152" i="54"/>
  <c r="E152" i="54"/>
  <c r="D152" i="54"/>
  <c r="C152" i="54"/>
  <c r="L151" i="54"/>
  <c r="K151" i="54"/>
  <c r="J151" i="54"/>
  <c r="I151" i="54"/>
  <c r="H151" i="54"/>
  <c r="G151" i="54"/>
  <c r="F151" i="54"/>
  <c r="E151" i="54"/>
  <c r="D151" i="54"/>
  <c r="C151" i="54"/>
  <c r="L150" i="54"/>
  <c r="K150" i="54"/>
  <c r="J150" i="54"/>
  <c r="I150" i="54"/>
  <c r="H150" i="54"/>
  <c r="G150" i="54"/>
  <c r="F150" i="54"/>
  <c r="E150" i="54"/>
  <c r="D150" i="54"/>
  <c r="C150" i="54"/>
  <c r="L149" i="54"/>
  <c r="K149" i="54"/>
  <c r="J149" i="54"/>
  <c r="I149" i="54"/>
  <c r="H149" i="54"/>
  <c r="G149" i="54"/>
  <c r="F149" i="54"/>
  <c r="E149" i="54"/>
  <c r="D149" i="54"/>
  <c r="C149" i="54"/>
  <c r="L148" i="54"/>
  <c r="K148" i="54"/>
  <c r="J148" i="54"/>
  <c r="I148" i="54"/>
  <c r="H148" i="54"/>
  <c r="G148" i="54"/>
  <c r="F148" i="54"/>
  <c r="E148" i="54"/>
  <c r="D148" i="54"/>
  <c r="C148" i="54"/>
  <c r="L147" i="54"/>
  <c r="K147" i="54"/>
  <c r="J147" i="54"/>
  <c r="I147" i="54"/>
  <c r="H147" i="54"/>
  <c r="G147" i="54"/>
  <c r="F147" i="54"/>
  <c r="E147" i="54"/>
  <c r="D147" i="54"/>
  <c r="C147" i="54"/>
  <c r="L146" i="54"/>
  <c r="K146" i="54"/>
  <c r="J146" i="54"/>
  <c r="I146" i="54"/>
  <c r="H146" i="54"/>
  <c r="G146" i="54"/>
  <c r="F146" i="54"/>
  <c r="E146" i="54"/>
  <c r="D146" i="54"/>
  <c r="C146" i="54"/>
  <c r="L145" i="54"/>
  <c r="K145" i="54"/>
  <c r="J145" i="54"/>
  <c r="I145" i="54"/>
  <c r="H145" i="54"/>
  <c r="G145" i="54"/>
  <c r="F145" i="54"/>
  <c r="E145" i="54"/>
  <c r="D145" i="54"/>
  <c r="C145" i="54"/>
  <c r="L144" i="54"/>
  <c r="K144" i="54"/>
  <c r="J144" i="54"/>
  <c r="I144" i="54"/>
  <c r="H144" i="54"/>
  <c r="G144" i="54"/>
  <c r="F144" i="54"/>
  <c r="E144" i="54"/>
  <c r="D144" i="54"/>
  <c r="C144" i="54"/>
  <c r="L143" i="54"/>
  <c r="K143" i="54"/>
  <c r="J143" i="54"/>
  <c r="I143" i="54"/>
  <c r="H143" i="54"/>
  <c r="G143" i="54"/>
  <c r="F143" i="54"/>
  <c r="E143" i="54"/>
  <c r="D143" i="54"/>
  <c r="C143" i="54"/>
  <c r="L142" i="54"/>
  <c r="K142" i="54"/>
  <c r="J142" i="54"/>
  <c r="I142" i="54"/>
  <c r="H142" i="54"/>
  <c r="G142" i="54"/>
  <c r="F142" i="54"/>
  <c r="E142" i="54"/>
  <c r="D142" i="54"/>
  <c r="C142" i="54"/>
  <c r="L141" i="54"/>
  <c r="K141" i="54"/>
  <c r="J141" i="54"/>
  <c r="I141" i="54"/>
  <c r="H141" i="54"/>
  <c r="G141" i="54"/>
  <c r="F141" i="54"/>
  <c r="E141" i="54"/>
  <c r="D141" i="54"/>
  <c r="C141" i="54"/>
  <c r="L140" i="54"/>
  <c r="K140" i="54"/>
  <c r="J140" i="54"/>
  <c r="I140" i="54"/>
  <c r="H140" i="54"/>
  <c r="G140" i="54"/>
  <c r="F140" i="54"/>
  <c r="E140" i="54"/>
  <c r="D140" i="54"/>
  <c r="C140" i="54"/>
  <c r="L139" i="54"/>
  <c r="K139" i="54"/>
  <c r="J139" i="54"/>
  <c r="I139" i="54"/>
  <c r="H139" i="54"/>
  <c r="G139" i="54"/>
  <c r="F139" i="54"/>
  <c r="E139" i="54"/>
  <c r="D139" i="54"/>
  <c r="C139" i="54"/>
  <c r="L138" i="54"/>
  <c r="K138" i="54"/>
  <c r="J138" i="54"/>
  <c r="I138" i="54"/>
  <c r="H138" i="54"/>
  <c r="G138" i="54"/>
  <c r="F138" i="54"/>
  <c r="E138" i="54"/>
  <c r="D138" i="54"/>
  <c r="C138" i="54"/>
  <c r="L137" i="54"/>
  <c r="K137" i="54"/>
  <c r="J137" i="54"/>
  <c r="I137" i="54"/>
  <c r="H137" i="54"/>
  <c r="G137" i="54"/>
  <c r="F137" i="54"/>
  <c r="E137" i="54"/>
  <c r="D137" i="54"/>
  <c r="C137" i="54"/>
  <c r="L136" i="54"/>
  <c r="K136" i="54"/>
  <c r="J136" i="54"/>
  <c r="I136" i="54"/>
  <c r="H136" i="54"/>
  <c r="G136" i="54"/>
  <c r="F136" i="54"/>
  <c r="E136" i="54"/>
  <c r="D136" i="54"/>
  <c r="C136" i="54"/>
  <c r="L135" i="54"/>
  <c r="K135" i="54"/>
  <c r="J135" i="54"/>
  <c r="I135" i="54"/>
  <c r="H135" i="54"/>
  <c r="G135" i="54"/>
  <c r="F135" i="54"/>
  <c r="E135" i="54"/>
  <c r="D135" i="54"/>
  <c r="C135" i="54"/>
  <c r="L134" i="54"/>
  <c r="K134" i="54"/>
  <c r="J134" i="54"/>
  <c r="I134" i="54"/>
  <c r="H134" i="54"/>
  <c r="G134" i="54"/>
  <c r="F134" i="54"/>
  <c r="E134" i="54"/>
  <c r="D134" i="54"/>
  <c r="C134" i="54"/>
  <c r="L133" i="54"/>
  <c r="K133" i="54"/>
  <c r="J133" i="54"/>
  <c r="I133" i="54"/>
  <c r="H133" i="54"/>
  <c r="G133" i="54"/>
  <c r="F133" i="54"/>
  <c r="E133" i="54"/>
  <c r="D133" i="54"/>
  <c r="C133" i="54"/>
  <c r="L132" i="54"/>
  <c r="K132" i="54"/>
  <c r="J132" i="54"/>
  <c r="I132" i="54"/>
  <c r="H132" i="54"/>
  <c r="G132" i="54"/>
  <c r="F132" i="54"/>
  <c r="E132" i="54"/>
  <c r="D132" i="54"/>
  <c r="C132" i="54"/>
  <c r="L131" i="54"/>
  <c r="K131" i="54"/>
  <c r="J131" i="54"/>
  <c r="I131" i="54"/>
  <c r="H131" i="54"/>
  <c r="G131" i="54"/>
  <c r="F131" i="54"/>
  <c r="E131" i="54"/>
  <c r="D131" i="54"/>
  <c r="C131" i="54"/>
  <c r="L130" i="54"/>
  <c r="K130" i="54"/>
  <c r="J130" i="54"/>
  <c r="I130" i="54"/>
  <c r="H130" i="54"/>
  <c r="G130" i="54"/>
  <c r="F130" i="54"/>
  <c r="E130" i="54"/>
  <c r="D130" i="54"/>
  <c r="C130" i="54"/>
  <c r="L129" i="54"/>
  <c r="K129" i="54"/>
  <c r="J129" i="54"/>
  <c r="I129" i="54"/>
  <c r="H129" i="54"/>
  <c r="G129" i="54"/>
  <c r="F129" i="54"/>
  <c r="E129" i="54"/>
  <c r="D129" i="54"/>
  <c r="C129" i="54"/>
  <c r="L128" i="54"/>
  <c r="K128" i="54"/>
  <c r="J128" i="54"/>
  <c r="I128" i="54"/>
  <c r="H128" i="54"/>
  <c r="G128" i="54"/>
  <c r="F128" i="54"/>
  <c r="E128" i="54"/>
  <c r="D128" i="54"/>
  <c r="C128" i="54"/>
  <c r="L127" i="54"/>
  <c r="K127" i="54"/>
  <c r="J127" i="54"/>
  <c r="I127" i="54"/>
  <c r="H127" i="54"/>
  <c r="G127" i="54"/>
  <c r="F127" i="54"/>
  <c r="E127" i="54"/>
  <c r="D127" i="54"/>
  <c r="C127" i="54"/>
  <c r="L126" i="54"/>
  <c r="K126" i="54"/>
  <c r="J126" i="54"/>
  <c r="I126" i="54"/>
  <c r="H126" i="54"/>
  <c r="G126" i="54"/>
  <c r="F126" i="54"/>
  <c r="E126" i="54"/>
  <c r="D126" i="54"/>
  <c r="C126" i="54"/>
  <c r="L125" i="54"/>
  <c r="K125" i="54"/>
  <c r="J125" i="54"/>
  <c r="I125" i="54"/>
  <c r="H125" i="54"/>
  <c r="G125" i="54"/>
  <c r="F125" i="54"/>
  <c r="E125" i="54"/>
  <c r="D125" i="54"/>
  <c r="C125" i="54"/>
  <c r="L124" i="54"/>
  <c r="K124" i="54"/>
  <c r="J124" i="54"/>
  <c r="I124" i="54"/>
  <c r="H124" i="54"/>
  <c r="G124" i="54"/>
  <c r="F124" i="54"/>
  <c r="E124" i="54"/>
  <c r="D124" i="54"/>
  <c r="C124" i="54"/>
  <c r="L123" i="54"/>
  <c r="K123" i="54"/>
  <c r="J123" i="54"/>
  <c r="I123" i="54"/>
  <c r="H123" i="54"/>
  <c r="G123" i="54"/>
  <c r="F123" i="54"/>
  <c r="E123" i="54"/>
  <c r="D123" i="54"/>
  <c r="C123" i="54"/>
  <c r="L122" i="54"/>
  <c r="K122" i="54"/>
  <c r="J122" i="54"/>
  <c r="I122" i="54"/>
  <c r="H122" i="54"/>
  <c r="G122" i="54"/>
  <c r="F122" i="54"/>
  <c r="E122" i="54"/>
  <c r="D122" i="54"/>
  <c r="C122" i="54"/>
  <c r="L121" i="54"/>
  <c r="K121" i="54"/>
  <c r="J121" i="54"/>
  <c r="I121" i="54"/>
  <c r="H121" i="54"/>
  <c r="G121" i="54"/>
  <c r="F121" i="54"/>
  <c r="E121" i="54"/>
  <c r="D121" i="54"/>
  <c r="C121" i="54"/>
  <c r="L120" i="54"/>
  <c r="K120" i="54"/>
  <c r="J120" i="54"/>
  <c r="I120" i="54"/>
  <c r="H120" i="54"/>
  <c r="G120" i="54"/>
  <c r="F120" i="54"/>
  <c r="E120" i="54"/>
  <c r="D120" i="54"/>
  <c r="C120" i="54"/>
  <c r="L119" i="54"/>
  <c r="K119" i="54"/>
  <c r="J119" i="54"/>
  <c r="I119" i="54"/>
  <c r="H119" i="54"/>
  <c r="G119" i="54"/>
  <c r="F119" i="54"/>
  <c r="E119" i="54"/>
  <c r="D119" i="54"/>
  <c r="C119" i="54"/>
  <c r="L118" i="54"/>
  <c r="K118" i="54"/>
  <c r="J118" i="54"/>
  <c r="I118" i="54"/>
  <c r="H118" i="54"/>
  <c r="G118" i="54"/>
  <c r="F118" i="54"/>
  <c r="E118" i="54"/>
  <c r="D118" i="54"/>
  <c r="C118" i="54"/>
  <c r="L117" i="54"/>
  <c r="K117" i="54"/>
  <c r="J117" i="54"/>
  <c r="I117" i="54"/>
  <c r="H117" i="54"/>
  <c r="G117" i="54"/>
  <c r="F117" i="54"/>
  <c r="E117" i="54"/>
  <c r="D117" i="54"/>
  <c r="C117" i="54"/>
  <c r="L116" i="54"/>
  <c r="K116" i="54"/>
  <c r="J116" i="54"/>
  <c r="I116" i="54"/>
  <c r="H116" i="54"/>
  <c r="G116" i="54"/>
  <c r="F116" i="54"/>
  <c r="E116" i="54"/>
  <c r="D116" i="54"/>
  <c r="C116" i="54"/>
  <c r="L115" i="54"/>
  <c r="K115" i="54"/>
  <c r="J115" i="54"/>
  <c r="I115" i="54"/>
  <c r="H115" i="54"/>
  <c r="G115" i="54"/>
  <c r="F115" i="54"/>
  <c r="E115" i="54"/>
  <c r="D115" i="54"/>
  <c r="C115" i="54"/>
  <c r="L114" i="54"/>
  <c r="K114" i="54"/>
  <c r="J114" i="54"/>
  <c r="I114" i="54"/>
  <c r="H114" i="54"/>
  <c r="G114" i="54"/>
  <c r="F114" i="54"/>
  <c r="E114" i="54"/>
  <c r="D114" i="54"/>
  <c r="C114" i="54"/>
  <c r="L113" i="54"/>
  <c r="K113" i="54"/>
  <c r="J113" i="54"/>
  <c r="I113" i="54"/>
  <c r="H113" i="54"/>
  <c r="G113" i="54"/>
  <c r="F113" i="54"/>
  <c r="E113" i="54"/>
  <c r="D113" i="54"/>
  <c r="C113" i="54"/>
  <c r="L112" i="54"/>
  <c r="K112" i="54"/>
  <c r="J112" i="54"/>
  <c r="I112" i="54"/>
  <c r="H112" i="54"/>
  <c r="G112" i="54"/>
  <c r="F112" i="54"/>
  <c r="E112" i="54"/>
  <c r="D112" i="54"/>
  <c r="C112" i="54"/>
  <c r="L111" i="54"/>
  <c r="K111" i="54"/>
  <c r="J111" i="54"/>
  <c r="I111" i="54"/>
  <c r="H111" i="54"/>
  <c r="G111" i="54"/>
  <c r="F111" i="54"/>
  <c r="E111" i="54"/>
  <c r="D111" i="54"/>
  <c r="C111" i="54"/>
  <c r="L110" i="54"/>
  <c r="K110" i="54"/>
  <c r="J110" i="54"/>
  <c r="I110" i="54"/>
  <c r="H110" i="54"/>
  <c r="G110" i="54"/>
  <c r="F110" i="54"/>
  <c r="E110" i="54"/>
  <c r="D110" i="54"/>
  <c r="C110" i="54"/>
  <c r="L109" i="54"/>
  <c r="K109" i="54"/>
  <c r="J109" i="54"/>
  <c r="I109" i="54"/>
  <c r="H109" i="54"/>
  <c r="G109" i="54"/>
  <c r="F109" i="54"/>
  <c r="E109" i="54"/>
  <c r="D109" i="54"/>
  <c r="C109" i="54"/>
  <c r="L108" i="54"/>
  <c r="K108" i="54"/>
  <c r="J108" i="54"/>
  <c r="I108" i="54"/>
  <c r="H108" i="54"/>
  <c r="G108" i="54"/>
  <c r="F108" i="54"/>
  <c r="E108" i="54"/>
  <c r="D108" i="54"/>
  <c r="C108" i="54"/>
  <c r="L107" i="54"/>
  <c r="K107" i="54"/>
  <c r="J107" i="54"/>
  <c r="I107" i="54"/>
  <c r="H107" i="54"/>
  <c r="G107" i="54"/>
  <c r="F107" i="54"/>
  <c r="E107" i="54"/>
  <c r="D107" i="54"/>
  <c r="C107" i="54"/>
  <c r="L106" i="54"/>
  <c r="K106" i="54"/>
  <c r="J106" i="54"/>
  <c r="I106" i="54"/>
  <c r="H106" i="54"/>
  <c r="G106" i="54"/>
  <c r="F106" i="54"/>
  <c r="E106" i="54"/>
  <c r="D106" i="54"/>
  <c r="C106" i="54"/>
  <c r="L105" i="54"/>
  <c r="K105" i="54"/>
  <c r="J105" i="54"/>
  <c r="I105" i="54"/>
  <c r="H105" i="54"/>
  <c r="G105" i="54"/>
  <c r="F105" i="54"/>
  <c r="E105" i="54"/>
  <c r="D105" i="54"/>
  <c r="C105" i="54"/>
  <c r="L104" i="54"/>
  <c r="K104" i="54"/>
  <c r="J104" i="54"/>
  <c r="I104" i="54"/>
  <c r="H104" i="54"/>
  <c r="G104" i="54"/>
  <c r="F104" i="54"/>
  <c r="E104" i="54"/>
  <c r="D104" i="54"/>
  <c r="C104" i="54"/>
  <c r="L103" i="54"/>
  <c r="K103" i="54"/>
  <c r="J103" i="54"/>
  <c r="I103" i="54"/>
  <c r="H103" i="54"/>
  <c r="G103" i="54"/>
  <c r="F103" i="54"/>
  <c r="E103" i="54"/>
  <c r="D103" i="54"/>
  <c r="C103" i="54"/>
  <c r="L102" i="54"/>
  <c r="K102" i="54"/>
  <c r="J102" i="54"/>
  <c r="I102" i="54"/>
  <c r="H102" i="54"/>
  <c r="G102" i="54"/>
  <c r="F102" i="54"/>
  <c r="E102" i="54"/>
  <c r="D102" i="54"/>
  <c r="C102" i="54"/>
  <c r="L101" i="54"/>
  <c r="K101" i="54"/>
  <c r="J101" i="54"/>
  <c r="I101" i="54"/>
  <c r="H101" i="54"/>
  <c r="G101" i="54"/>
  <c r="F101" i="54"/>
  <c r="E101" i="54"/>
  <c r="D101" i="54"/>
  <c r="C101" i="54"/>
  <c r="L100" i="54"/>
  <c r="K100" i="54"/>
  <c r="J100" i="54"/>
  <c r="I100" i="54"/>
  <c r="H100" i="54"/>
  <c r="G100" i="54"/>
  <c r="F100" i="54"/>
  <c r="E100" i="54"/>
  <c r="D100" i="54"/>
  <c r="C100" i="54"/>
  <c r="L99" i="54"/>
  <c r="K99" i="54"/>
  <c r="J99" i="54"/>
  <c r="I99" i="54"/>
  <c r="H99" i="54"/>
  <c r="G99" i="54"/>
  <c r="F99" i="54"/>
  <c r="E99" i="54"/>
  <c r="D99" i="54"/>
  <c r="C99" i="54"/>
  <c r="L98" i="54"/>
  <c r="K98" i="54"/>
  <c r="J98" i="54"/>
  <c r="I98" i="54"/>
  <c r="H98" i="54"/>
  <c r="G98" i="54"/>
  <c r="F98" i="54"/>
  <c r="E98" i="54"/>
  <c r="D98" i="54"/>
  <c r="C98" i="54"/>
  <c r="L97" i="54"/>
  <c r="K97" i="54"/>
  <c r="J97" i="54"/>
  <c r="I97" i="54"/>
  <c r="H97" i="54"/>
  <c r="G97" i="54"/>
  <c r="F97" i="54"/>
  <c r="E97" i="54"/>
  <c r="D97" i="54"/>
  <c r="C97" i="54"/>
  <c r="L96" i="54"/>
  <c r="K96" i="54"/>
  <c r="J96" i="54"/>
  <c r="I96" i="54"/>
  <c r="H96" i="54"/>
  <c r="G96" i="54"/>
  <c r="F96" i="54"/>
  <c r="E96" i="54"/>
  <c r="D96" i="54"/>
  <c r="C96" i="54"/>
  <c r="L95" i="54"/>
  <c r="K95" i="54"/>
  <c r="J95" i="54"/>
  <c r="I95" i="54"/>
  <c r="H95" i="54"/>
  <c r="G95" i="54"/>
  <c r="F95" i="54"/>
  <c r="E95" i="54"/>
  <c r="D95" i="54"/>
  <c r="C95" i="54"/>
  <c r="L94" i="54"/>
  <c r="K94" i="54"/>
  <c r="J94" i="54"/>
  <c r="I94" i="54"/>
  <c r="H94" i="54"/>
  <c r="G94" i="54"/>
  <c r="F94" i="54"/>
  <c r="E94" i="54"/>
  <c r="D94" i="54"/>
  <c r="C94" i="54"/>
  <c r="L93" i="54"/>
  <c r="K93" i="54"/>
  <c r="J93" i="54"/>
  <c r="I93" i="54"/>
  <c r="H93" i="54"/>
  <c r="G93" i="54"/>
  <c r="F93" i="54"/>
  <c r="E93" i="54"/>
  <c r="D93" i="54"/>
  <c r="C93" i="54"/>
  <c r="L92" i="54"/>
  <c r="K92" i="54"/>
  <c r="J92" i="54"/>
  <c r="I92" i="54"/>
  <c r="H92" i="54"/>
  <c r="G92" i="54"/>
  <c r="F92" i="54"/>
  <c r="E92" i="54"/>
  <c r="D92" i="54"/>
  <c r="C92" i="54"/>
  <c r="L91" i="54"/>
  <c r="K91" i="54"/>
  <c r="J91" i="54"/>
  <c r="I91" i="54"/>
  <c r="H91" i="54"/>
  <c r="G91" i="54"/>
  <c r="F91" i="54"/>
  <c r="E91" i="54"/>
  <c r="D91" i="54"/>
  <c r="C91" i="54"/>
  <c r="L90" i="54"/>
  <c r="K90" i="54"/>
  <c r="J90" i="54"/>
  <c r="I90" i="54"/>
  <c r="H90" i="54"/>
  <c r="G90" i="54"/>
  <c r="F90" i="54"/>
  <c r="E90" i="54"/>
  <c r="D90" i="54"/>
  <c r="C90" i="54"/>
  <c r="L89" i="54"/>
  <c r="K89" i="54"/>
  <c r="J89" i="54"/>
  <c r="I89" i="54"/>
  <c r="H89" i="54"/>
  <c r="G89" i="54"/>
  <c r="F89" i="54"/>
  <c r="E89" i="54"/>
  <c r="D89" i="54"/>
  <c r="C89" i="54"/>
  <c r="L88" i="54"/>
  <c r="K88" i="54"/>
  <c r="J88" i="54"/>
  <c r="I88" i="54"/>
  <c r="H88" i="54"/>
  <c r="G88" i="54"/>
  <c r="F88" i="54"/>
  <c r="E88" i="54"/>
  <c r="D88" i="54"/>
  <c r="C88" i="54"/>
  <c r="L87" i="54"/>
  <c r="K87" i="54"/>
  <c r="J87" i="54"/>
  <c r="I87" i="54"/>
  <c r="H87" i="54"/>
  <c r="G87" i="54"/>
  <c r="F87" i="54"/>
  <c r="E87" i="54"/>
  <c r="D87" i="54"/>
  <c r="C87" i="54"/>
  <c r="L86" i="54"/>
  <c r="K86" i="54"/>
  <c r="J86" i="54"/>
  <c r="I86" i="54"/>
  <c r="H86" i="54"/>
  <c r="G86" i="54"/>
  <c r="F86" i="54"/>
  <c r="E86" i="54"/>
  <c r="D86" i="54"/>
  <c r="C86" i="54"/>
  <c r="L85" i="54"/>
  <c r="K85" i="54"/>
  <c r="J85" i="54"/>
  <c r="I85" i="54"/>
  <c r="H85" i="54"/>
  <c r="G85" i="54"/>
  <c r="F85" i="54"/>
  <c r="E85" i="54"/>
  <c r="D85" i="54"/>
  <c r="C85" i="54"/>
  <c r="L84" i="54"/>
  <c r="K84" i="54"/>
  <c r="J84" i="54"/>
  <c r="I84" i="54"/>
  <c r="H84" i="54"/>
  <c r="G84" i="54"/>
  <c r="F84" i="54"/>
  <c r="E84" i="54"/>
  <c r="D84" i="54"/>
  <c r="C84" i="54"/>
  <c r="L83" i="54"/>
  <c r="K83" i="54"/>
  <c r="J83" i="54"/>
  <c r="I83" i="54"/>
  <c r="H83" i="54"/>
  <c r="G83" i="54"/>
  <c r="F83" i="54"/>
  <c r="E83" i="54"/>
  <c r="D83" i="54"/>
  <c r="C83" i="54"/>
  <c r="L82" i="54"/>
  <c r="K82" i="54"/>
  <c r="J82" i="54"/>
  <c r="I82" i="54"/>
  <c r="H82" i="54"/>
  <c r="G82" i="54"/>
  <c r="F82" i="54"/>
  <c r="E82" i="54"/>
  <c r="D82" i="54"/>
  <c r="C82" i="54"/>
  <c r="L81" i="54"/>
  <c r="K81" i="54"/>
  <c r="J81" i="54"/>
  <c r="I81" i="54"/>
  <c r="H81" i="54"/>
  <c r="G81" i="54"/>
  <c r="F81" i="54"/>
  <c r="E81" i="54"/>
  <c r="D81" i="54"/>
  <c r="C81" i="54"/>
  <c r="L80" i="54"/>
  <c r="K80" i="54"/>
  <c r="J80" i="54"/>
  <c r="I80" i="54"/>
  <c r="H80" i="54"/>
  <c r="G80" i="54"/>
  <c r="F80" i="54"/>
  <c r="E80" i="54"/>
  <c r="D80" i="54"/>
  <c r="C80" i="54"/>
  <c r="L79" i="54"/>
  <c r="K79" i="54"/>
  <c r="J79" i="54"/>
  <c r="I79" i="54"/>
  <c r="H79" i="54"/>
  <c r="G79" i="54"/>
  <c r="F79" i="54"/>
  <c r="E79" i="54"/>
  <c r="D79" i="54"/>
  <c r="C79" i="54"/>
  <c r="L78" i="54"/>
  <c r="K78" i="54"/>
  <c r="J78" i="54"/>
  <c r="I78" i="54"/>
  <c r="H78" i="54"/>
  <c r="G78" i="54"/>
  <c r="F78" i="54"/>
  <c r="E78" i="54"/>
  <c r="D78" i="54"/>
  <c r="C78" i="54"/>
  <c r="L77" i="54"/>
  <c r="K77" i="54"/>
  <c r="J77" i="54"/>
  <c r="I77" i="54"/>
  <c r="H77" i="54"/>
  <c r="G77" i="54"/>
  <c r="F77" i="54"/>
  <c r="E77" i="54"/>
  <c r="D77" i="54"/>
  <c r="C77" i="54"/>
  <c r="L76" i="54"/>
  <c r="K76" i="54"/>
  <c r="J76" i="54"/>
  <c r="I76" i="54"/>
  <c r="H76" i="54"/>
  <c r="G76" i="54"/>
  <c r="F76" i="54"/>
  <c r="E76" i="54"/>
  <c r="D76" i="54"/>
  <c r="C76" i="54"/>
  <c r="L75" i="54"/>
  <c r="K75" i="54"/>
  <c r="J75" i="54"/>
  <c r="I75" i="54"/>
  <c r="H75" i="54"/>
  <c r="G75" i="54"/>
  <c r="F75" i="54"/>
  <c r="E75" i="54"/>
  <c r="D75" i="54"/>
  <c r="C75" i="54"/>
  <c r="L74" i="54"/>
  <c r="K74" i="54"/>
  <c r="J74" i="54"/>
  <c r="I74" i="54"/>
  <c r="H74" i="54"/>
  <c r="G74" i="54"/>
  <c r="F74" i="54"/>
  <c r="E74" i="54"/>
  <c r="D74" i="54"/>
  <c r="C74" i="54"/>
  <c r="L73" i="54"/>
  <c r="K73" i="54"/>
  <c r="J73" i="54"/>
  <c r="I73" i="54"/>
  <c r="H73" i="54"/>
  <c r="G73" i="54"/>
  <c r="F73" i="54"/>
  <c r="E73" i="54"/>
  <c r="D73" i="54"/>
  <c r="C73" i="54"/>
  <c r="L72" i="54"/>
  <c r="K72" i="54"/>
  <c r="J72" i="54"/>
  <c r="I72" i="54"/>
  <c r="H72" i="54"/>
  <c r="G72" i="54"/>
  <c r="F72" i="54"/>
  <c r="E72" i="54"/>
  <c r="D72" i="54"/>
  <c r="C72" i="54"/>
  <c r="L71" i="54"/>
  <c r="K71" i="54"/>
  <c r="J71" i="54"/>
  <c r="I71" i="54"/>
  <c r="H71" i="54"/>
  <c r="G71" i="54"/>
  <c r="F71" i="54"/>
  <c r="E71" i="54"/>
  <c r="D71" i="54"/>
  <c r="C71" i="54"/>
  <c r="L70" i="54"/>
  <c r="K70" i="54"/>
  <c r="J70" i="54"/>
  <c r="I70" i="54"/>
  <c r="H70" i="54"/>
  <c r="G70" i="54"/>
  <c r="F70" i="54"/>
  <c r="E70" i="54"/>
  <c r="D70" i="54"/>
  <c r="C70" i="54"/>
  <c r="L69" i="54"/>
  <c r="K69" i="54"/>
  <c r="J69" i="54"/>
  <c r="I69" i="54"/>
  <c r="H69" i="54"/>
  <c r="G69" i="54"/>
  <c r="F69" i="54"/>
  <c r="E69" i="54"/>
  <c r="D69" i="54"/>
  <c r="C69" i="54"/>
  <c r="L68" i="54"/>
  <c r="K68" i="54"/>
  <c r="J68" i="54"/>
  <c r="I68" i="54"/>
  <c r="H68" i="54"/>
  <c r="G68" i="54"/>
  <c r="F68" i="54"/>
  <c r="E68" i="54"/>
  <c r="D68" i="54"/>
  <c r="C68" i="54"/>
  <c r="L67" i="54"/>
  <c r="K67" i="54"/>
  <c r="J67" i="54"/>
  <c r="I67" i="54"/>
  <c r="H67" i="54"/>
  <c r="G67" i="54"/>
  <c r="F67" i="54"/>
  <c r="E67" i="54"/>
  <c r="D67" i="54"/>
  <c r="C67" i="54"/>
  <c r="L66" i="54"/>
  <c r="K66" i="54"/>
  <c r="J66" i="54"/>
  <c r="I66" i="54"/>
  <c r="H66" i="54"/>
  <c r="G66" i="54"/>
  <c r="F66" i="54"/>
  <c r="E66" i="54"/>
  <c r="D66" i="54"/>
  <c r="C66" i="54"/>
  <c r="L65" i="54"/>
  <c r="K65" i="54"/>
  <c r="J65" i="54"/>
  <c r="I65" i="54"/>
  <c r="H65" i="54"/>
  <c r="G65" i="54"/>
  <c r="F65" i="54"/>
  <c r="E65" i="54"/>
  <c r="D65" i="54"/>
  <c r="C65" i="54"/>
  <c r="L64" i="54"/>
  <c r="K64" i="54"/>
  <c r="J64" i="54"/>
  <c r="I64" i="54"/>
  <c r="H64" i="54"/>
  <c r="G64" i="54"/>
  <c r="F64" i="54"/>
  <c r="E64" i="54"/>
  <c r="D64" i="54"/>
  <c r="C64" i="54"/>
  <c r="L63" i="54"/>
  <c r="K63" i="54"/>
  <c r="J63" i="54"/>
  <c r="I63" i="54"/>
  <c r="H63" i="54"/>
  <c r="G63" i="54"/>
  <c r="F63" i="54"/>
  <c r="E63" i="54"/>
  <c r="D63" i="54"/>
  <c r="C63" i="54"/>
  <c r="L62" i="54"/>
  <c r="K62" i="54"/>
  <c r="J62" i="54"/>
  <c r="I62" i="54"/>
  <c r="H62" i="54"/>
  <c r="G62" i="54"/>
  <c r="F62" i="54"/>
  <c r="E62" i="54"/>
  <c r="D62" i="54"/>
  <c r="C62" i="54"/>
  <c r="L61" i="54"/>
  <c r="K61" i="54"/>
  <c r="J61" i="54"/>
  <c r="I61" i="54"/>
  <c r="H61" i="54"/>
  <c r="G61" i="54"/>
  <c r="F61" i="54"/>
  <c r="E61" i="54"/>
  <c r="D61" i="54"/>
  <c r="C61" i="54"/>
  <c r="L60" i="54"/>
  <c r="K60" i="54"/>
  <c r="J60" i="54"/>
  <c r="I60" i="54"/>
  <c r="H60" i="54"/>
  <c r="G60" i="54"/>
  <c r="F60" i="54"/>
  <c r="E60" i="54"/>
  <c r="D60" i="54"/>
  <c r="C60" i="54"/>
  <c r="L59" i="54"/>
  <c r="K59" i="54"/>
  <c r="J59" i="54"/>
  <c r="I59" i="54"/>
  <c r="H59" i="54"/>
  <c r="G59" i="54"/>
  <c r="F59" i="54"/>
  <c r="E59" i="54"/>
  <c r="D59" i="54"/>
  <c r="C59" i="54"/>
  <c r="L58" i="54"/>
  <c r="K58" i="54"/>
  <c r="J58" i="54"/>
  <c r="I58" i="54"/>
  <c r="H58" i="54"/>
  <c r="G58" i="54"/>
  <c r="F58" i="54"/>
  <c r="E58" i="54"/>
  <c r="D58" i="54"/>
  <c r="C58" i="54"/>
  <c r="L57" i="54"/>
  <c r="K57" i="54"/>
  <c r="J57" i="54"/>
  <c r="I57" i="54"/>
  <c r="H57" i="54"/>
  <c r="G57" i="54"/>
  <c r="F57" i="54"/>
  <c r="E57" i="54"/>
  <c r="D57" i="54"/>
  <c r="C57" i="54"/>
  <c r="L56" i="54"/>
  <c r="K56" i="54"/>
  <c r="J56" i="54"/>
  <c r="I56" i="54"/>
  <c r="H56" i="54"/>
  <c r="G56" i="54"/>
  <c r="F56" i="54"/>
  <c r="E56" i="54"/>
  <c r="D56" i="54"/>
  <c r="C56" i="54"/>
  <c r="L55" i="54"/>
  <c r="K55" i="54"/>
  <c r="J55" i="54"/>
  <c r="I55" i="54"/>
  <c r="H55" i="54"/>
  <c r="G55" i="54"/>
  <c r="F55" i="54"/>
  <c r="E55" i="54"/>
  <c r="D55" i="54"/>
  <c r="C55" i="54"/>
  <c r="L54" i="54"/>
  <c r="K54" i="54"/>
  <c r="J54" i="54"/>
  <c r="I54" i="54"/>
  <c r="H54" i="54"/>
  <c r="G54" i="54"/>
  <c r="F54" i="54"/>
  <c r="E54" i="54"/>
  <c r="D54" i="54"/>
  <c r="C54" i="54"/>
  <c r="L53" i="54"/>
  <c r="K53" i="54"/>
  <c r="J53" i="54"/>
  <c r="I53" i="54"/>
  <c r="H53" i="54"/>
  <c r="G53" i="54"/>
  <c r="F53" i="54"/>
  <c r="E53" i="54"/>
  <c r="D53" i="54"/>
  <c r="C53" i="54"/>
  <c r="L52" i="54"/>
  <c r="K52" i="54"/>
  <c r="J52" i="54"/>
  <c r="I52" i="54"/>
  <c r="H52" i="54"/>
  <c r="G52" i="54"/>
  <c r="F52" i="54"/>
  <c r="E52" i="54"/>
  <c r="D52" i="54"/>
  <c r="C52" i="54"/>
  <c r="L51" i="54"/>
  <c r="K51" i="54"/>
  <c r="J51" i="54"/>
  <c r="I51" i="54"/>
  <c r="H51" i="54"/>
  <c r="G51" i="54"/>
  <c r="F51" i="54"/>
  <c r="E51" i="54"/>
  <c r="D51" i="54"/>
  <c r="C51" i="54"/>
  <c r="L50" i="54"/>
  <c r="K50" i="54"/>
  <c r="J50" i="54"/>
  <c r="I50" i="54"/>
  <c r="H50" i="54"/>
  <c r="G50" i="54"/>
  <c r="F50" i="54"/>
  <c r="E50" i="54"/>
  <c r="D50" i="54"/>
  <c r="C50" i="54"/>
  <c r="L49" i="54"/>
  <c r="K49" i="54"/>
  <c r="J49" i="54"/>
  <c r="I49" i="54"/>
  <c r="H49" i="54"/>
  <c r="G49" i="54"/>
  <c r="F49" i="54"/>
  <c r="E49" i="54"/>
  <c r="D49" i="54"/>
  <c r="C49" i="54"/>
  <c r="L48" i="54"/>
  <c r="K48" i="54"/>
  <c r="J48" i="54"/>
  <c r="I48" i="54"/>
  <c r="H48" i="54"/>
  <c r="G48" i="54"/>
  <c r="F48" i="54"/>
  <c r="E48" i="54"/>
  <c r="D48" i="54"/>
  <c r="C48" i="54"/>
  <c r="L47" i="54"/>
  <c r="K47" i="54"/>
  <c r="J47" i="54"/>
  <c r="I47" i="54"/>
  <c r="H47" i="54"/>
  <c r="G47" i="54"/>
  <c r="F47" i="54"/>
  <c r="E47" i="54"/>
  <c r="D47" i="54"/>
  <c r="C47" i="54"/>
  <c r="L46" i="54"/>
  <c r="K46" i="54"/>
  <c r="J46" i="54"/>
  <c r="I46" i="54"/>
  <c r="H46" i="54"/>
  <c r="G46" i="54"/>
  <c r="F46" i="54"/>
  <c r="E46" i="54"/>
  <c r="D46" i="54"/>
  <c r="C46" i="54"/>
  <c r="L45" i="54"/>
  <c r="K45" i="54"/>
  <c r="J45" i="54"/>
  <c r="I45" i="54"/>
  <c r="H45" i="54"/>
  <c r="G45" i="54"/>
  <c r="F45" i="54"/>
  <c r="E45" i="54"/>
  <c r="D45" i="54"/>
  <c r="C45" i="54"/>
  <c r="L44" i="54"/>
  <c r="K44" i="54"/>
  <c r="J44" i="54"/>
  <c r="I44" i="54"/>
  <c r="H44" i="54"/>
  <c r="G44" i="54"/>
  <c r="F44" i="54"/>
  <c r="E44" i="54"/>
  <c r="D44" i="54"/>
  <c r="C44" i="54"/>
  <c r="L43" i="54"/>
  <c r="K43" i="54"/>
  <c r="J43" i="54"/>
  <c r="I43" i="54"/>
  <c r="H43" i="54"/>
  <c r="G43" i="54"/>
  <c r="F43" i="54"/>
  <c r="E43" i="54"/>
  <c r="D43" i="54"/>
  <c r="C43" i="54"/>
  <c r="L42" i="54"/>
  <c r="K42" i="54"/>
  <c r="J42" i="54"/>
  <c r="I42" i="54"/>
  <c r="H42" i="54"/>
  <c r="G42" i="54"/>
  <c r="F42" i="54"/>
  <c r="E42" i="54"/>
  <c r="D42" i="54"/>
  <c r="C42" i="54"/>
  <c r="L41" i="54"/>
  <c r="K41" i="54"/>
  <c r="J41" i="54"/>
  <c r="I41" i="54"/>
  <c r="H41" i="54"/>
  <c r="G41" i="54"/>
  <c r="F41" i="54"/>
  <c r="E41" i="54"/>
  <c r="D41" i="54"/>
  <c r="C41" i="54"/>
  <c r="L40" i="54"/>
  <c r="K40" i="54"/>
  <c r="J40" i="54"/>
  <c r="I40" i="54"/>
  <c r="H40" i="54"/>
  <c r="G40" i="54"/>
  <c r="F40" i="54"/>
  <c r="E40" i="54"/>
  <c r="D40" i="54"/>
  <c r="C40" i="54"/>
  <c r="L39" i="54"/>
  <c r="K39" i="54"/>
  <c r="J39" i="54"/>
  <c r="I39" i="54"/>
  <c r="H39" i="54"/>
  <c r="G39" i="54"/>
  <c r="F39" i="54"/>
  <c r="E39" i="54"/>
  <c r="D39" i="54"/>
  <c r="C39" i="54"/>
  <c r="L38" i="54"/>
  <c r="K38" i="54"/>
  <c r="J38" i="54"/>
  <c r="I38" i="54"/>
  <c r="H38" i="54"/>
  <c r="G38" i="54"/>
  <c r="F38" i="54"/>
  <c r="E38" i="54"/>
  <c r="D38" i="54"/>
  <c r="C38" i="54"/>
  <c r="L37" i="54"/>
  <c r="K37" i="54"/>
  <c r="J37" i="54"/>
  <c r="I37" i="54"/>
  <c r="H37" i="54"/>
  <c r="G37" i="54"/>
  <c r="F37" i="54"/>
  <c r="E37" i="54"/>
  <c r="D37" i="54"/>
  <c r="C37" i="54"/>
  <c r="L36" i="54"/>
  <c r="K36" i="54"/>
  <c r="J36" i="54"/>
  <c r="I36" i="54"/>
  <c r="H36" i="54"/>
  <c r="G36" i="54"/>
  <c r="F36" i="54"/>
  <c r="E36" i="54"/>
  <c r="D36" i="54"/>
  <c r="C36" i="54"/>
  <c r="L35" i="54"/>
  <c r="K35" i="54"/>
  <c r="J35" i="54"/>
  <c r="I35" i="54"/>
  <c r="H35" i="54"/>
  <c r="G35" i="54"/>
  <c r="F35" i="54"/>
  <c r="E35" i="54"/>
  <c r="D35" i="54"/>
  <c r="C35" i="54"/>
  <c r="L34" i="54"/>
  <c r="K34" i="54"/>
  <c r="J34" i="54"/>
  <c r="I34" i="54"/>
  <c r="H34" i="54"/>
  <c r="G34" i="54"/>
  <c r="F34" i="54"/>
  <c r="E34" i="54"/>
  <c r="D34" i="54"/>
  <c r="C34" i="54"/>
  <c r="L33" i="54"/>
  <c r="K33" i="54"/>
  <c r="J33" i="54"/>
  <c r="I33" i="54"/>
  <c r="H33" i="54"/>
  <c r="G33" i="54"/>
  <c r="F33" i="54"/>
  <c r="E33" i="54"/>
  <c r="D33" i="54"/>
  <c r="C33" i="54"/>
  <c r="L32" i="54"/>
  <c r="K32" i="54"/>
  <c r="J32" i="54"/>
  <c r="I32" i="54"/>
  <c r="H32" i="54"/>
  <c r="G32" i="54"/>
  <c r="F32" i="54"/>
  <c r="E32" i="54"/>
  <c r="D32" i="54"/>
  <c r="C32" i="54"/>
  <c r="L31" i="54"/>
  <c r="K31" i="54"/>
  <c r="J31" i="54"/>
  <c r="I31" i="54"/>
  <c r="H31" i="54"/>
  <c r="G31" i="54"/>
  <c r="F31" i="54"/>
  <c r="E31" i="54"/>
  <c r="D31" i="54"/>
  <c r="C31" i="54"/>
  <c r="L30" i="54"/>
  <c r="K30" i="54"/>
  <c r="J30" i="54"/>
  <c r="I30" i="54"/>
  <c r="H30" i="54"/>
  <c r="G30" i="54"/>
  <c r="F30" i="54"/>
  <c r="E30" i="54"/>
  <c r="D30" i="54"/>
  <c r="C30" i="54"/>
  <c r="L29" i="54"/>
  <c r="K29" i="54"/>
  <c r="J29" i="54"/>
  <c r="I29" i="54"/>
  <c r="H29" i="54"/>
  <c r="G29" i="54"/>
  <c r="F29" i="54"/>
  <c r="E29" i="54"/>
  <c r="D29" i="54"/>
  <c r="C29" i="54"/>
  <c r="L10" i="54"/>
  <c r="I10" i="54"/>
  <c r="H10" i="54"/>
  <c r="G10" i="54"/>
  <c r="F10" i="54"/>
  <c r="E10" i="54"/>
  <c r="D10" i="54"/>
  <c r="C10" i="54"/>
  <c r="L15" i="54"/>
  <c r="I15" i="54"/>
  <c r="H15" i="54"/>
  <c r="G15" i="54"/>
  <c r="F15" i="54"/>
  <c r="E15" i="54"/>
  <c r="D15" i="54"/>
  <c r="C15" i="54"/>
  <c r="L6" i="54"/>
  <c r="I6" i="54"/>
  <c r="H6" i="54"/>
  <c r="G6" i="54"/>
  <c r="F6" i="54"/>
  <c r="E6" i="54"/>
  <c r="D6" i="54"/>
  <c r="C6" i="54"/>
  <c r="L21" i="54"/>
  <c r="I21" i="54"/>
  <c r="H21" i="54"/>
  <c r="G21" i="54"/>
  <c r="F21" i="54"/>
  <c r="E21" i="54"/>
  <c r="D21" i="54"/>
  <c r="C21" i="54"/>
  <c r="L25" i="54"/>
  <c r="I25" i="54"/>
  <c r="H25" i="54"/>
  <c r="G25" i="54"/>
  <c r="F25" i="54"/>
  <c r="E25" i="54"/>
  <c r="D25" i="54"/>
  <c r="C25" i="54"/>
  <c r="L14" i="54"/>
  <c r="I14" i="54"/>
  <c r="H14" i="54"/>
  <c r="G14" i="54"/>
  <c r="F14" i="54"/>
  <c r="E14" i="54"/>
  <c r="D14" i="54"/>
  <c r="C14" i="54"/>
  <c r="L12" i="54"/>
  <c r="I12" i="54"/>
  <c r="H12" i="54"/>
  <c r="G12" i="54"/>
  <c r="F12" i="54"/>
  <c r="E12" i="54"/>
  <c r="D12" i="54"/>
  <c r="C12" i="54"/>
  <c r="L24" i="54"/>
  <c r="I24" i="54"/>
  <c r="G24" i="54"/>
  <c r="F24" i="54"/>
  <c r="E24" i="54"/>
  <c r="D24" i="54"/>
  <c r="C24" i="54"/>
  <c r="L4" i="54"/>
  <c r="I4" i="54"/>
  <c r="H4" i="54"/>
  <c r="G4" i="54"/>
  <c r="F4" i="54"/>
  <c r="E4" i="54"/>
  <c r="D4" i="54"/>
  <c r="C4" i="54"/>
  <c r="L26" i="54"/>
  <c r="I26" i="54"/>
  <c r="H26" i="54"/>
  <c r="G26" i="54"/>
  <c r="F26" i="54"/>
  <c r="E26" i="54"/>
  <c r="D26" i="54"/>
  <c r="C26" i="54"/>
  <c r="L20" i="54"/>
  <c r="I20" i="54"/>
  <c r="H20" i="54"/>
  <c r="G20" i="54"/>
  <c r="F20" i="54"/>
  <c r="E20" i="54"/>
  <c r="D20" i="54"/>
  <c r="C20" i="54"/>
  <c r="L8" i="54"/>
  <c r="I8" i="54"/>
  <c r="H8" i="54"/>
  <c r="G8" i="54"/>
  <c r="F8" i="54"/>
  <c r="E8" i="54"/>
  <c r="D8" i="54"/>
  <c r="C8" i="54"/>
  <c r="L5" i="54"/>
  <c r="I5" i="54"/>
  <c r="H5" i="54"/>
  <c r="G5" i="54"/>
  <c r="F5" i="54"/>
  <c r="E5" i="54"/>
  <c r="D5" i="54"/>
  <c r="C5" i="54"/>
  <c r="L16" i="54"/>
  <c r="I16" i="54"/>
  <c r="H16" i="54"/>
  <c r="G16" i="54"/>
  <c r="F16" i="54"/>
  <c r="E16" i="54"/>
  <c r="D16" i="54"/>
  <c r="C16" i="54"/>
  <c r="L23" i="54"/>
  <c r="I23" i="54"/>
  <c r="H23" i="54"/>
  <c r="G23" i="54"/>
  <c r="F23" i="54"/>
  <c r="E23" i="54"/>
  <c r="D23" i="54"/>
  <c r="C23" i="54"/>
  <c r="L28" i="54"/>
  <c r="I28" i="54"/>
  <c r="H28" i="54"/>
  <c r="G28" i="54"/>
  <c r="F28" i="54"/>
  <c r="E28" i="54"/>
  <c r="D28" i="54"/>
  <c r="C28" i="54"/>
  <c r="L27" i="54"/>
  <c r="I27" i="54"/>
  <c r="H27" i="54"/>
  <c r="G27" i="54"/>
  <c r="F27" i="54"/>
  <c r="E27" i="54"/>
  <c r="D27" i="54"/>
  <c r="C27" i="54"/>
  <c r="L22" i="54"/>
  <c r="I22" i="54"/>
  <c r="H22" i="54"/>
  <c r="G22" i="54"/>
  <c r="F22" i="54"/>
  <c r="E22" i="54"/>
  <c r="D22" i="54"/>
  <c r="C22" i="54"/>
  <c r="L19" i="54"/>
  <c r="I19" i="54"/>
  <c r="H19" i="54"/>
  <c r="G19" i="54"/>
  <c r="F19" i="54"/>
  <c r="E19" i="54"/>
  <c r="D19" i="54"/>
  <c r="C19" i="54"/>
  <c r="L18" i="54"/>
  <c r="H18" i="54"/>
  <c r="G18" i="54"/>
  <c r="F18" i="54"/>
  <c r="E18" i="54"/>
  <c r="D18" i="54"/>
  <c r="C18" i="54"/>
  <c r="L17" i="54"/>
  <c r="I17" i="54"/>
  <c r="H17" i="54"/>
  <c r="G17" i="54"/>
  <c r="F17" i="54"/>
  <c r="E17" i="54"/>
  <c r="D17" i="54"/>
  <c r="C17" i="54"/>
  <c r="L13" i="54"/>
  <c r="I13" i="54"/>
  <c r="H13" i="54"/>
  <c r="G13" i="54"/>
  <c r="F13" i="54"/>
  <c r="E13" i="54"/>
  <c r="D13" i="54"/>
  <c r="C13" i="54"/>
  <c r="L11" i="54"/>
  <c r="H11" i="54"/>
  <c r="G11" i="54"/>
  <c r="F11" i="54"/>
  <c r="E11" i="54"/>
  <c r="D11" i="54"/>
  <c r="C11" i="54"/>
  <c r="L9" i="54"/>
  <c r="I9" i="54"/>
  <c r="H9" i="54"/>
  <c r="G9" i="54"/>
  <c r="F9" i="54"/>
  <c r="E9" i="54"/>
  <c r="D9" i="54"/>
  <c r="C9" i="54"/>
  <c r="L7" i="54"/>
  <c r="I7" i="54"/>
  <c r="H7" i="54"/>
  <c r="G7" i="54"/>
  <c r="F7" i="54"/>
  <c r="E7" i="54"/>
  <c r="D7" i="54"/>
  <c r="C7" i="54"/>
  <c r="D253" i="53"/>
  <c r="C253" i="53"/>
  <c r="D252" i="53"/>
  <c r="C252" i="53"/>
  <c r="D251" i="53"/>
  <c r="C251" i="53"/>
  <c r="D250" i="53"/>
  <c r="C250" i="53"/>
  <c r="D249" i="53"/>
  <c r="C249" i="53"/>
  <c r="D248" i="53"/>
  <c r="C248" i="53"/>
  <c r="D247" i="53"/>
  <c r="C247" i="53"/>
  <c r="D246" i="53"/>
  <c r="C246" i="53"/>
  <c r="D245" i="53"/>
  <c r="C245" i="53"/>
  <c r="D244" i="53"/>
  <c r="C244" i="53"/>
  <c r="D243" i="53"/>
  <c r="C243" i="53"/>
  <c r="D242" i="53"/>
  <c r="C242" i="53"/>
  <c r="D241" i="53"/>
  <c r="C241" i="53"/>
  <c r="D240" i="53"/>
  <c r="C240" i="53"/>
  <c r="D239" i="53"/>
  <c r="C239" i="53"/>
  <c r="D238" i="53"/>
  <c r="C238" i="53"/>
  <c r="D237" i="53"/>
  <c r="C237" i="53"/>
  <c r="D236" i="53"/>
  <c r="C236" i="53"/>
  <c r="D235" i="53"/>
  <c r="C235" i="53"/>
  <c r="D234" i="53"/>
  <c r="C234" i="53"/>
  <c r="D233" i="53"/>
  <c r="C233" i="53"/>
  <c r="D232" i="53"/>
  <c r="C232" i="53"/>
  <c r="D231" i="53"/>
  <c r="C231" i="53"/>
  <c r="D230" i="53"/>
  <c r="C230" i="53"/>
  <c r="D229" i="53"/>
  <c r="C229" i="53"/>
  <c r="D228" i="53"/>
  <c r="C228" i="53"/>
  <c r="D227" i="53"/>
  <c r="C227" i="53"/>
  <c r="D226" i="53"/>
  <c r="C226" i="53"/>
  <c r="D225" i="53"/>
  <c r="C225" i="53"/>
  <c r="D224" i="53"/>
  <c r="C224" i="53"/>
  <c r="D223" i="53"/>
  <c r="C223" i="53"/>
  <c r="D222" i="53"/>
  <c r="C222" i="53"/>
  <c r="D221" i="53"/>
  <c r="C221" i="53"/>
  <c r="D220" i="53"/>
  <c r="C220" i="53"/>
  <c r="D219" i="53"/>
  <c r="C219" i="53"/>
  <c r="D218" i="53"/>
  <c r="C218" i="53"/>
  <c r="D217" i="53"/>
  <c r="C217" i="53"/>
  <c r="D216" i="53"/>
  <c r="C216" i="53"/>
  <c r="D215" i="53"/>
  <c r="C215" i="53"/>
  <c r="D214" i="53"/>
  <c r="C214" i="53"/>
  <c r="D213" i="53"/>
  <c r="C213" i="53"/>
  <c r="D212" i="53"/>
  <c r="C212" i="53"/>
  <c r="D211" i="53"/>
  <c r="C211" i="53"/>
  <c r="D210" i="53"/>
  <c r="C210" i="53"/>
  <c r="D209" i="53"/>
  <c r="C209" i="53"/>
  <c r="D208" i="53"/>
  <c r="C208" i="53"/>
  <c r="D207" i="53"/>
  <c r="C207" i="53"/>
  <c r="D206" i="53"/>
  <c r="C206" i="53"/>
  <c r="D205" i="53"/>
  <c r="C205" i="53"/>
  <c r="D204" i="53"/>
  <c r="C204" i="53"/>
  <c r="D203" i="53"/>
  <c r="C203" i="53"/>
  <c r="D202" i="53"/>
  <c r="C202" i="53"/>
  <c r="D201" i="53"/>
  <c r="C201" i="53"/>
  <c r="D200" i="53"/>
  <c r="C200" i="53"/>
  <c r="D199" i="53"/>
  <c r="C199" i="53"/>
  <c r="D198" i="53"/>
  <c r="C198" i="53"/>
  <c r="D197" i="53"/>
  <c r="C197" i="53"/>
  <c r="D196" i="53"/>
  <c r="C196" i="53"/>
  <c r="D195" i="53"/>
  <c r="C195" i="53"/>
  <c r="D194" i="53"/>
  <c r="C194" i="53"/>
  <c r="D193" i="53"/>
  <c r="C193" i="53"/>
  <c r="D192" i="53"/>
  <c r="C192" i="53"/>
  <c r="D191" i="53"/>
  <c r="C191" i="53"/>
  <c r="D190" i="53"/>
  <c r="C190" i="53"/>
  <c r="D189" i="53"/>
  <c r="C189" i="53"/>
  <c r="D188" i="53"/>
  <c r="C188" i="53"/>
  <c r="D187" i="53"/>
  <c r="C187" i="53"/>
  <c r="D186" i="53"/>
  <c r="C186" i="53"/>
  <c r="D185" i="53"/>
  <c r="C185" i="53"/>
  <c r="D184" i="53"/>
  <c r="C184" i="53"/>
  <c r="D183" i="53"/>
  <c r="C183" i="53"/>
  <c r="D182" i="53"/>
  <c r="C182" i="53"/>
  <c r="D181" i="53"/>
  <c r="C181" i="53"/>
  <c r="D180" i="53"/>
  <c r="C180" i="53"/>
  <c r="D179" i="53"/>
  <c r="C179" i="53"/>
  <c r="D178" i="53"/>
  <c r="C178" i="53"/>
  <c r="D177" i="53"/>
  <c r="C177" i="53"/>
  <c r="D176" i="53"/>
  <c r="C176" i="53"/>
  <c r="D175" i="53"/>
  <c r="C175" i="53"/>
  <c r="D174" i="53"/>
  <c r="C174" i="53"/>
  <c r="D173" i="53"/>
  <c r="C173" i="53"/>
  <c r="D172" i="53"/>
  <c r="C172" i="53"/>
  <c r="D171" i="53"/>
  <c r="C171" i="53"/>
  <c r="D170" i="53"/>
  <c r="C170" i="53"/>
  <c r="D169" i="53"/>
  <c r="C169" i="53"/>
  <c r="D168" i="53"/>
  <c r="C168" i="53"/>
  <c r="D167" i="53"/>
  <c r="C167" i="53"/>
  <c r="D166" i="53"/>
  <c r="C166" i="53"/>
  <c r="D165" i="53"/>
  <c r="C165" i="53"/>
  <c r="D164" i="53"/>
  <c r="C164" i="53"/>
  <c r="D163" i="53"/>
  <c r="C163" i="53"/>
  <c r="D162" i="53"/>
  <c r="C162" i="53"/>
  <c r="D161" i="53"/>
  <c r="C161" i="53"/>
  <c r="D160" i="53"/>
  <c r="C160" i="53"/>
  <c r="D159" i="53"/>
  <c r="C159" i="53"/>
  <c r="D158" i="53"/>
  <c r="C158" i="53"/>
  <c r="D157" i="53"/>
  <c r="C157" i="53"/>
  <c r="D156" i="53"/>
  <c r="C156" i="53"/>
  <c r="D155" i="53"/>
  <c r="C155" i="53"/>
  <c r="D154" i="53"/>
  <c r="C154" i="53"/>
  <c r="D153" i="53"/>
  <c r="C153" i="53"/>
  <c r="D152" i="53"/>
  <c r="C152" i="53"/>
  <c r="D151" i="53"/>
  <c r="C151" i="53"/>
  <c r="D150" i="53"/>
  <c r="C150" i="53"/>
  <c r="D149" i="53"/>
  <c r="C149" i="53"/>
  <c r="D148" i="53"/>
  <c r="C148" i="53"/>
  <c r="D147" i="53"/>
  <c r="C147" i="53"/>
  <c r="D146" i="53"/>
  <c r="C146" i="53"/>
  <c r="D145" i="53"/>
  <c r="C145" i="53"/>
  <c r="D144" i="53"/>
  <c r="C144" i="53"/>
  <c r="D143" i="53"/>
  <c r="C143" i="53"/>
  <c r="D142" i="53"/>
  <c r="C142" i="53"/>
  <c r="D141" i="53"/>
  <c r="C141" i="53"/>
  <c r="D140" i="53"/>
  <c r="C140" i="53"/>
  <c r="D139" i="53"/>
  <c r="C139" i="53"/>
  <c r="D138" i="53"/>
  <c r="C138" i="53"/>
  <c r="D137" i="53"/>
  <c r="C137" i="53"/>
  <c r="D136" i="53"/>
  <c r="C136" i="53"/>
  <c r="D135" i="53"/>
  <c r="C135" i="53"/>
  <c r="D134" i="53"/>
  <c r="C134" i="53"/>
  <c r="D133" i="53"/>
  <c r="C133" i="53"/>
  <c r="D132" i="53"/>
  <c r="C132" i="53"/>
  <c r="D131" i="53"/>
  <c r="C131" i="53"/>
  <c r="D130" i="53"/>
  <c r="C130" i="53"/>
  <c r="D129" i="53"/>
  <c r="C129" i="53"/>
  <c r="D128" i="53"/>
  <c r="C128" i="53"/>
  <c r="D127" i="53"/>
  <c r="C127" i="53"/>
  <c r="D126" i="53"/>
  <c r="C126" i="53"/>
  <c r="D125" i="53"/>
  <c r="C125" i="53"/>
  <c r="D124" i="53"/>
  <c r="C124" i="53"/>
  <c r="D123" i="53"/>
  <c r="C123" i="53"/>
  <c r="D122" i="53"/>
  <c r="C122" i="53"/>
  <c r="D121" i="53"/>
  <c r="C121" i="53"/>
  <c r="D120" i="53"/>
  <c r="C120" i="53"/>
  <c r="D119" i="53"/>
  <c r="C119" i="53"/>
  <c r="D118" i="53"/>
  <c r="C118" i="53"/>
  <c r="D117" i="53"/>
  <c r="C117" i="53"/>
  <c r="D116" i="53"/>
  <c r="C116" i="53"/>
  <c r="D115" i="53"/>
  <c r="C115" i="53"/>
  <c r="D114" i="53"/>
  <c r="C114" i="53"/>
  <c r="D113" i="53"/>
  <c r="C113" i="53"/>
  <c r="D112" i="53"/>
  <c r="C112" i="53"/>
  <c r="D111" i="53"/>
  <c r="C111" i="53"/>
  <c r="D110" i="53"/>
  <c r="C110" i="53"/>
  <c r="D109" i="53"/>
  <c r="C109" i="53"/>
  <c r="D108" i="53"/>
  <c r="C108" i="53"/>
  <c r="D107" i="53"/>
  <c r="C107" i="53"/>
  <c r="D106" i="53"/>
  <c r="C106" i="53"/>
  <c r="D105" i="53"/>
  <c r="C105" i="53"/>
  <c r="D104" i="53"/>
  <c r="C104" i="53"/>
  <c r="D103" i="53"/>
  <c r="C103" i="53"/>
  <c r="D102" i="53"/>
  <c r="C102" i="53"/>
  <c r="D101" i="53"/>
  <c r="C101" i="53"/>
  <c r="D100" i="53"/>
  <c r="C100" i="53"/>
  <c r="D99" i="53"/>
  <c r="C99" i="53"/>
  <c r="D98" i="53"/>
  <c r="C98" i="53"/>
  <c r="D97" i="53"/>
  <c r="C97" i="53"/>
  <c r="D96" i="53"/>
  <c r="C96" i="53"/>
  <c r="D95" i="53"/>
  <c r="C95" i="53"/>
  <c r="D94" i="53"/>
  <c r="C94" i="53"/>
  <c r="D93" i="53"/>
  <c r="C93" i="53"/>
  <c r="D92" i="53"/>
  <c r="C92" i="53"/>
  <c r="D91" i="53"/>
  <c r="C91" i="53"/>
  <c r="D90" i="53"/>
  <c r="C90" i="53"/>
  <c r="D89" i="53"/>
  <c r="C89" i="53"/>
  <c r="D88" i="53"/>
  <c r="C88" i="53"/>
  <c r="D87" i="53"/>
  <c r="C87" i="53"/>
  <c r="D86" i="53"/>
  <c r="C86" i="53"/>
  <c r="D85" i="53"/>
  <c r="C85" i="53"/>
  <c r="D84" i="53"/>
  <c r="C84" i="53"/>
  <c r="D83" i="53"/>
  <c r="C83" i="53"/>
  <c r="D82" i="53"/>
  <c r="C82" i="53"/>
  <c r="D81" i="53"/>
  <c r="C81" i="53"/>
  <c r="D80" i="53"/>
  <c r="C80" i="53"/>
  <c r="D79" i="53"/>
  <c r="C79" i="53"/>
  <c r="D78" i="53"/>
  <c r="C78" i="53"/>
  <c r="D77" i="53"/>
  <c r="C77" i="53"/>
  <c r="D76" i="53"/>
  <c r="C76" i="53"/>
  <c r="D75" i="53"/>
  <c r="C75" i="53"/>
  <c r="D74" i="53"/>
  <c r="C74" i="53"/>
  <c r="D73" i="53"/>
  <c r="C73" i="53"/>
  <c r="D72" i="53"/>
  <c r="C72" i="53"/>
  <c r="D71" i="53"/>
  <c r="C71" i="53"/>
  <c r="D70" i="53"/>
  <c r="C70" i="53"/>
  <c r="D69" i="53"/>
  <c r="C69" i="53"/>
  <c r="D68" i="53"/>
  <c r="C68" i="53"/>
  <c r="D67" i="53"/>
  <c r="C67" i="53"/>
  <c r="D66" i="53"/>
  <c r="C66" i="53"/>
  <c r="D65" i="53"/>
  <c r="C65" i="53"/>
  <c r="D64" i="53"/>
  <c r="C64" i="53"/>
  <c r="D63" i="53"/>
  <c r="C63" i="53"/>
  <c r="D62" i="53"/>
  <c r="C62" i="53"/>
  <c r="D61" i="53"/>
  <c r="C61" i="53"/>
  <c r="D60" i="53"/>
  <c r="C60" i="53"/>
  <c r="D59" i="53"/>
  <c r="C59" i="53"/>
  <c r="D58" i="53"/>
  <c r="C58" i="53"/>
  <c r="D57" i="53"/>
  <c r="C57" i="53"/>
  <c r="D56" i="53"/>
  <c r="C56" i="53"/>
  <c r="D55" i="53"/>
  <c r="C55" i="53"/>
  <c r="D54" i="53"/>
  <c r="C54" i="53"/>
  <c r="D53" i="53"/>
  <c r="C53" i="53"/>
  <c r="L52" i="53"/>
  <c r="K52" i="53"/>
  <c r="J52" i="53"/>
  <c r="I52" i="53"/>
  <c r="H52" i="53"/>
  <c r="G52" i="53"/>
  <c r="F52" i="53"/>
  <c r="E52" i="53"/>
  <c r="D52" i="53"/>
  <c r="C52" i="53"/>
  <c r="L51" i="53"/>
  <c r="K51" i="53"/>
  <c r="J51" i="53"/>
  <c r="I51" i="53"/>
  <c r="H51" i="53"/>
  <c r="G51" i="53"/>
  <c r="F51" i="53"/>
  <c r="E51" i="53"/>
  <c r="D51" i="53"/>
  <c r="C51" i="53"/>
  <c r="L50" i="53"/>
  <c r="K50" i="53"/>
  <c r="J50" i="53"/>
  <c r="I50" i="53"/>
  <c r="H50" i="53"/>
  <c r="G50" i="53"/>
  <c r="F50" i="53"/>
  <c r="E50" i="53"/>
  <c r="D50" i="53"/>
  <c r="C50" i="53"/>
  <c r="L49" i="53"/>
  <c r="K49" i="53"/>
  <c r="J49" i="53"/>
  <c r="I49" i="53"/>
  <c r="H49" i="53"/>
  <c r="G49" i="53"/>
  <c r="F49" i="53"/>
  <c r="E49" i="53"/>
  <c r="D49" i="53"/>
  <c r="C49" i="53"/>
  <c r="L48" i="53"/>
  <c r="K48" i="53"/>
  <c r="J48" i="53"/>
  <c r="I48" i="53"/>
  <c r="H48" i="53"/>
  <c r="G48" i="53"/>
  <c r="F48" i="53"/>
  <c r="E48" i="53"/>
  <c r="D48" i="53"/>
  <c r="C48" i="53"/>
  <c r="L47" i="53"/>
  <c r="K47" i="53"/>
  <c r="J47" i="53"/>
  <c r="I47" i="53"/>
  <c r="H47" i="53"/>
  <c r="G47" i="53"/>
  <c r="F47" i="53"/>
  <c r="E47" i="53"/>
  <c r="D47" i="53"/>
  <c r="C47" i="53"/>
  <c r="L46" i="53"/>
  <c r="K46" i="53"/>
  <c r="J46" i="53"/>
  <c r="I46" i="53"/>
  <c r="H46" i="53"/>
  <c r="G46" i="53"/>
  <c r="F46" i="53"/>
  <c r="E46" i="53"/>
  <c r="D46" i="53"/>
  <c r="C46" i="53"/>
  <c r="L45" i="53"/>
  <c r="K45" i="53"/>
  <c r="J45" i="53"/>
  <c r="I45" i="53"/>
  <c r="H45" i="53"/>
  <c r="G45" i="53"/>
  <c r="F45" i="53"/>
  <c r="E45" i="53"/>
  <c r="D45" i="53"/>
  <c r="C45" i="53"/>
  <c r="L44" i="53"/>
  <c r="K44" i="53"/>
  <c r="J44" i="53"/>
  <c r="I44" i="53"/>
  <c r="H44" i="53"/>
  <c r="G44" i="53"/>
  <c r="F44" i="53"/>
  <c r="E44" i="53"/>
  <c r="D44" i="53"/>
  <c r="C44" i="53"/>
  <c r="L43" i="53"/>
  <c r="K43" i="53"/>
  <c r="J43" i="53"/>
  <c r="I43" i="53"/>
  <c r="H43" i="53"/>
  <c r="G43" i="53"/>
  <c r="F43" i="53"/>
  <c r="E43" i="53"/>
  <c r="D43" i="53"/>
  <c r="C43" i="53"/>
  <c r="L42" i="53"/>
  <c r="K42" i="53"/>
  <c r="J42" i="53"/>
  <c r="I42" i="53"/>
  <c r="H42" i="53"/>
  <c r="G42" i="53"/>
  <c r="F42" i="53"/>
  <c r="E42" i="53"/>
  <c r="D42" i="53"/>
  <c r="C42" i="53"/>
  <c r="L19" i="53"/>
  <c r="I19" i="53"/>
  <c r="H19" i="53"/>
  <c r="G19" i="53"/>
  <c r="F19" i="53"/>
  <c r="E19" i="53"/>
  <c r="D19" i="53"/>
  <c r="C19" i="53"/>
  <c r="L12" i="53"/>
  <c r="I12" i="53"/>
  <c r="H12" i="53"/>
  <c r="G12" i="53"/>
  <c r="F12" i="53"/>
  <c r="E12" i="53"/>
  <c r="D12" i="53"/>
  <c r="C12" i="53"/>
  <c r="L9" i="53"/>
  <c r="I9" i="53"/>
  <c r="H9" i="53"/>
  <c r="G9" i="53"/>
  <c r="F9" i="53"/>
  <c r="E9" i="53"/>
  <c r="D9" i="53"/>
  <c r="C9" i="53"/>
  <c r="L36" i="53"/>
  <c r="I36" i="53"/>
  <c r="H36" i="53"/>
  <c r="G36" i="53"/>
  <c r="F36" i="53"/>
  <c r="E36" i="53"/>
  <c r="D36" i="53"/>
  <c r="C36" i="53"/>
  <c r="L35" i="53"/>
  <c r="I35" i="53"/>
  <c r="H35" i="53"/>
  <c r="G35" i="53"/>
  <c r="F35" i="53"/>
  <c r="E35" i="53"/>
  <c r="D35" i="53"/>
  <c r="C35" i="53"/>
  <c r="L24" i="53"/>
  <c r="I24" i="53"/>
  <c r="H24" i="53"/>
  <c r="G24" i="53"/>
  <c r="F24" i="53"/>
  <c r="E24" i="53"/>
  <c r="D24" i="53"/>
  <c r="C24" i="53"/>
  <c r="L22" i="53"/>
  <c r="I22" i="53"/>
  <c r="H22" i="53"/>
  <c r="G22" i="53"/>
  <c r="F22" i="53"/>
  <c r="E22" i="53"/>
  <c r="D22" i="53"/>
  <c r="C22" i="53"/>
  <c r="L32" i="53"/>
  <c r="I32" i="53"/>
  <c r="H32" i="53"/>
  <c r="G32" i="53"/>
  <c r="F32" i="53"/>
  <c r="E32" i="53"/>
  <c r="D32" i="53"/>
  <c r="C32" i="53"/>
  <c r="L15" i="53"/>
  <c r="I15" i="53"/>
  <c r="H15" i="53"/>
  <c r="G15" i="53"/>
  <c r="F15" i="53"/>
  <c r="E15" i="53"/>
  <c r="D15" i="53"/>
  <c r="C15" i="53"/>
  <c r="L17" i="53"/>
  <c r="I17" i="53"/>
  <c r="H17" i="53"/>
  <c r="G17" i="53"/>
  <c r="F17" i="53"/>
  <c r="E17" i="53"/>
  <c r="D17" i="53"/>
  <c r="C17" i="53"/>
  <c r="L8" i="53"/>
  <c r="I8" i="53"/>
  <c r="H8" i="53"/>
  <c r="G8" i="53"/>
  <c r="F8" i="53"/>
  <c r="E8" i="53"/>
  <c r="D8" i="53"/>
  <c r="C8" i="53"/>
  <c r="L7" i="53"/>
  <c r="I7" i="53"/>
  <c r="H7" i="53"/>
  <c r="G7" i="53"/>
  <c r="F7" i="53"/>
  <c r="E7" i="53"/>
  <c r="D7" i="53"/>
  <c r="C7" i="53"/>
  <c r="L13" i="53"/>
  <c r="I13" i="53"/>
  <c r="H13" i="53"/>
  <c r="G13" i="53"/>
  <c r="F13" i="53"/>
  <c r="E13" i="53"/>
  <c r="D13" i="53"/>
  <c r="C13" i="53"/>
  <c r="L34" i="53"/>
  <c r="I34" i="53"/>
  <c r="H34" i="53"/>
  <c r="G34" i="53"/>
  <c r="F34" i="53"/>
  <c r="E34" i="53"/>
  <c r="D34" i="53"/>
  <c r="C34" i="53"/>
  <c r="L37" i="53"/>
  <c r="I37" i="53"/>
  <c r="H37" i="53"/>
  <c r="G37" i="53"/>
  <c r="F37" i="53"/>
  <c r="E37" i="53"/>
  <c r="D37" i="53"/>
  <c r="C37" i="53"/>
  <c r="L28" i="53"/>
  <c r="I28" i="53"/>
  <c r="H28" i="53"/>
  <c r="G28" i="53"/>
  <c r="F28" i="53"/>
  <c r="E28" i="53"/>
  <c r="D28" i="53"/>
  <c r="C28" i="53"/>
  <c r="L21" i="53"/>
  <c r="I21" i="53"/>
  <c r="H21" i="53"/>
  <c r="G21" i="53"/>
  <c r="F21" i="53"/>
  <c r="E21" i="53"/>
  <c r="D21" i="53"/>
  <c r="C21" i="53"/>
  <c r="L20" i="53"/>
  <c r="I20" i="53"/>
  <c r="H20" i="53"/>
  <c r="G20" i="53"/>
  <c r="F20" i="53"/>
  <c r="E20" i="53"/>
  <c r="D20" i="53"/>
  <c r="C20" i="53"/>
  <c r="L39" i="53"/>
  <c r="I39" i="53"/>
  <c r="H39" i="53"/>
  <c r="G39" i="53"/>
  <c r="F39" i="53"/>
  <c r="E39" i="53"/>
  <c r="D39" i="53"/>
  <c r="C39" i="53"/>
  <c r="L29" i="53"/>
  <c r="I29" i="53"/>
  <c r="H29" i="53"/>
  <c r="G29" i="53"/>
  <c r="F29" i="53"/>
  <c r="E29" i="53"/>
  <c r="D29" i="53"/>
  <c r="C29" i="53"/>
  <c r="L33" i="53"/>
  <c r="I33" i="53"/>
  <c r="H33" i="53"/>
  <c r="G33" i="53"/>
  <c r="F33" i="53"/>
  <c r="E33" i="53"/>
  <c r="D33" i="53"/>
  <c r="C33" i="53"/>
  <c r="L11" i="53"/>
  <c r="I11" i="53"/>
  <c r="H11" i="53"/>
  <c r="G11" i="53"/>
  <c r="F11" i="53"/>
  <c r="E11" i="53"/>
  <c r="D11" i="53"/>
  <c r="C11" i="53"/>
  <c r="L18" i="53"/>
  <c r="I18" i="53"/>
  <c r="H18" i="53"/>
  <c r="G18" i="53"/>
  <c r="F18" i="53"/>
  <c r="E18" i="53"/>
  <c r="D18" i="53"/>
  <c r="C18" i="53"/>
  <c r="L6" i="53"/>
  <c r="I6" i="53"/>
  <c r="H6" i="53"/>
  <c r="G6" i="53"/>
  <c r="F6" i="53"/>
  <c r="E6" i="53"/>
  <c r="D6" i="53"/>
  <c r="C6" i="53"/>
  <c r="L5" i="53"/>
  <c r="I5" i="53"/>
  <c r="H5" i="53"/>
  <c r="G5" i="53"/>
  <c r="F5" i="53"/>
  <c r="E5" i="53"/>
  <c r="D5" i="53"/>
  <c r="C5" i="53"/>
  <c r="L25" i="53"/>
  <c r="I25" i="53"/>
  <c r="H25" i="53"/>
  <c r="G25" i="53"/>
  <c r="F25" i="53"/>
  <c r="E25" i="53"/>
  <c r="D25" i="53"/>
  <c r="C25" i="53"/>
  <c r="L31" i="53"/>
  <c r="I31" i="53"/>
  <c r="H31" i="53"/>
  <c r="G31" i="53"/>
  <c r="F31" i="53"/>
  <c r="E31" i="53"/>
  <c r="D31" i="53"/>
  <c r="C31" i="53"/>
  <c r="L27" i="53"/>
  <c r="I27" i="53"/>
  <c r="H27" i="53"/>
  <c r="G27" i="53"/>
  <c r="F27" i="53"/>
  <c r="E27" i="53"/>
  <c r="D27" i="53"/>
  <c r="C27" i="53"/>
  <c r="L41" i="53"/>
  <c r="I41" i="53"/>
  <c r="H41" i="53"/>
  <c r="G41" i="53"/>
  <c r="F41" i="53"/>
  <c r="E41" i="53"/>
  <c r="D41" i="53"/>
  <c r="C41" i="53"/>
  <c r="L38" i="53"/>
  <c r="I38" i="53"/>
  <c r="H38" i="53"/>
  <c r="G38" i="53"/>
  <c r="F38" i="53"/>
  <c r="E38" i="53"/>
  <c r="D38" i="53"/>
  <c r="C38" i="53"/>
  <c r="L30" i="53"/>
  <c r="I30" i="53"/>
  <c r="H30" i="53"/>
  <c r="G30" i="53"/>
  <c r="F30" i="53"/>
  <c r="E30" i="53"/>
  <c r="D30" i="53"/>
  <c r="C30" i="53"/>
  <c r="L40" i="53"/>
  <c r="I40" i="53"/>
  <c r="H40" i="53"/>
  <c r="G40" i="53"/>
  <c r="F40" i="53"/>
  <c r="E40" i="53"/>
  <c r="D40" i="53"/>
  <c r="C40" i="53"/>
  <c r="L26" i="53"/>
  <c r="I26" i="53"/>
  <c r="H26" i="53"/>
  <c r="G26" i="53"/>
  <c r="F26" i="53"/>
  <c r="E26" i="53"/>
  <c r="D26" i="53"/>
  <c r="C26" i="53"/>
  <c r="L14" i="53"/>
  <c r="I14" i="53"/>
  <c r="H14" i="53"/>
  <c r="G14" i="53"/>
  <c r="F14" i="53"/>
  <c r="E14" i="53"/>
  <c r="D14" i="53"/>
  <c r="C14" i="53"/>
  <c r="L16" i="53"/>
  <c r="I16" i="53"/>
  <c r="H16" i="53"/>
  <c r="G16" i="53"/>
  <c r="F16" i="53"/>
  <c r="E16" i="53"/>
  <c r="D16" i="53"/>
  <c r="C16" i="53"/>
  <c r="L23" i="53"/>
  <c r="I23" i="53"/>
  <c r="H23" i="53"/>
  <c r="G23" i="53"/>
  <c r="F23" i="53"/>
  <c r="E23" i="53"/>
  <c r="D23" i="53"/>
  <c r="C23" i="53"/>
  <c r="L10" i="53"/>
  <c r="I10" i="53"/>
  <c r="H10" i="53"/>
  <c r="G10" i="53"/>
  <c r="F10" i="53"/>
  <c r="E10" i="53"/>
  <c r="D10" i="53"/>
  <c r="C10" i="53"/>
  <c r="L4" i="53"/>
  <c r="I4" i="53"/>
  <c r="H4" i="53"/>
  <c r="G4" i="53"/>
  <c r="F4" i="53"/>
  <c r="E4" i="53"/>
  <c r="D4" i="53"/>
  <c r="C4" i="53"/>
  <c r="C253" i="52"/>
  <c r="C252" i="52"/>
  <c r="C251" i="52"/>
  <c r="C250" i="52"/>
  <c r="C249" i="52"/>
  <c r="C248" i="52"/>
  <c r="C247" i="52"/>
  <c r="C246" i="52"/>
  <c r="C245" i="52"/>
  <c r="C244" i="52"/>
  <c r="C243" i="52"/>
  <c r="C242" i="52"/>
  <c r="C241" i="52"/>
  <c r="C240" i="52"/>
  <c r="C239" i="52"/>
  <c r="C238" i="52"/>
  <c r="C237" i="52"/>
  <c r="C236" i="52"/>
  <c r="C235" i="52"/>
  <c r="C234" i="52"/>
  <c r="C233" i="52"/>
  <c r="C232" i="52"/>
  <c r="C231" i="52"/>
  <c r="C230" i="52"/>
  <c r="C229" i="52"/>
  <c r="C228" i="52"/>
  <c r="C227" i="52"/>
  <c r="C226" i="52"/>
  <c r="C225" i="52"/>
  <c r="C224" i="52"/>
  <c r="C223" i="52"/>
  <c r="C222" i="52"/>
  <c r="C221" i="52"/>
  <c r="C220" i="52"/>
  <c r="C219" i="52"/>
  <c r="C218" i="52"/>
  <c r="C217" i="52"/>
  <c r="C216" i="52"/>
  <c r="C215" i="52"/>
  <c r="C214" i="52"/>
  <c r="C213" i="52"/>
  <c r="C212" i="52"/>
  <c r="C211" i="52"/>
  <c r="C210" i="52"/>
  <c r="C209" i="52"/>
  <c r="C208" i="52"/>
  <c r="C207" i="52"/>
  <c r="C206" i="52"/>
  <c r="C205" i="52"/>
  <c r="C204" i="52"/>
  <c r="C203" i="52"/>
  <c r="C202" i="52"/>
  <c r="C201" i="52"/>
  <c r="C200" i="52"/>
  <c r="C199" i="52"/>
  <c r="C198" i="52"/>
  <c r="C197" i="52"/>
  <c r="C196" i="52"/>
  <c r="C195" i="52"/>
  <c r="C194" i="52"/>
  <c r="C193" i="52"/>
  <c r="C192" i="52"/>
  <c r="C191" i="52"/>
  <c r="C190" i="52"/>
  <c r="C189" i="52"/>
  <c r="C188" i="52"/>
  <c r="C187" i="52"/>
  <c r="C186" i="52"/>
  <c r="C185" i="52"/>
  <c r="C184" i="52"/>
  <c r="C183" i="52"/>
  <c r="C182" i="52"/>
  <c r="C181" i="52"/>
  <c r="C180" i="52"/>
  <c r="C179" i="52"/>
  <c r="C178" i="52"/>
  <c r="C177" i="52"/>
  <c r="C176" i="52"/>
  <c r="C175" i="52"/>
  <c r="C174" i="52"/>
  <c r="C173" i="52"/>
  <c r="C172" i="52"/>
  <c r="C171" i="52"/>
  <c r="C170" i="52"/>
  <c r="C169" i="52"/>
  <c r="C168" i="52"/>
  <c r="C167" i="52"/>
  <c r="C166" i="52"/>
  <c r="C165" i="52"/>
  <c r="C164" i="52"/>
  <c r="C163" i="52"/>
  <c r="C162" i="52"/>
  <c r="C161" i="52"/>
  <c r="C160" i="52"/>
  <c r="C159" i="52"/>
  <c r="C158" i="52"/>
  <c r="C157" i="52"/>
  <c r="C156" i="52"/>
  <c r="C155" i="52"/>
  <c r="C154" i="52"/>
  <c r="C153" i="52"/>
  <c r="C152" i="52"/>
  <c r="C151" i="52"/>
  <c r="C150" i="52"/>
  <c r="C149" i="52"/>
  <c r="C148" i="52"/>
  <c r="C147" i="52"/>
  <c r="C146" i="52"/>
  <c r="C145" i="52"/>
  <c r="C144" i="52"/>
  <c r="C143" i="52"/>
  <c r="C142" i="52"/>
  <c r="C141" i="52"/>
  <c r="C140" i="52"/>
  <c r="C139" i="52"/>
  <c r="C138" i="52"/>
  <c r="C137" i="52"/>
  <c r="C136" i="52"/>
  <c r="C135" i="52"/>
  <c r="C134" i="52"/>
  <c r="C133" i="52"/>
  <c r="C132" i="52"/>
  <c r="C131" i="52"/>
  <c r="C130" i="52"/>
  <c r="C129" i="52"/>
  <c r="C128" i="52"/>
  <c r="C127" i="52"/>
  <c r="C126" i="52"/>
  <c r="C125" i="52"/>
  <c r="C124" i="52"/>
  <c r="C123" i="52"/>
  <c r="C122" i="52"/>
  <c r="C121" i="52"/>
  <c r="C120" i="52"/>
  <c r="C119" i="52"/>
  <c r="C118" i="52"/>
  <c r="C117" i="52"/>
  <c r="C116" i="52"/>
  <c r="C115" i="52"/>
  <c r="C114" i="52"/>
  <c r="C113" i="52"/>
  <c r="C112" i="52"/>
  <c r="C111" i="52"/>
  <c r="C110" i="52"/>
  <c r="C109" i="52"/>
  <c r="C108" i="52"/>
  <c r="C107" i="52"/>
  <c r="C106" i="52"/>
  <c r="C105" i="52"/>
  <c r="C104" i="52"/>
  <c r="C103" i="52"/>
  <c r="C102" i="52"/>
  <c r="C101" i="52"/>
  <c r="C100" i="52"/>
  <c r="C99" i="52"/>
  <c r="C98" i="52"/>
  <c r="C97" i="52"/>
  <c r="C96" i="52"/>
  <c r="C95" i="52"/>
  <c r="C94" i="52"/>
  <c r="C40" i="52"/>
  <c r="C90" i="52"/>
  <c r="C83" i="52"/>
  <c r="C85" i="52"/>
  <c r="C30" i="52"/>
  <c r="C74" i="52"/>
  <c r="C55" i="52"/>
  <c r="C50" i="52"/>
  <c r="C69" i="52"/>
  <c r="C35" i="52"/>
  <c r="C48" i="52"/>
  <c r="C19" i="52"/>
  <c r="C46" i="52"/>
  <c r="C65" i="52"/>
  <c r="C51" i="52"/>
  <c r="C44" i="52"/>
  <c r="C8" i="52"/>
  <c r="C89" i="52"/>
  <c r="C38" i="52"/>
  <c r="C59" i="52"/>
  <c r="C72" i="52"/>
  <c r="C4" i="52"/>
  <c r="C73" i="52"/>
  <c r="C81" i="52"/>
  <c r="L15" i="52"/>
  <c r="D15" i="52"/>
  <c r="C15" i="52"/>
  <c r="C43" i="52"/>
  <c r="L27" i="52"/>
  <c r="D27" i="52"/>
  <c r="C27" i="52"/>
  <c r="C80" i="52"/>
  <c r="C70" i="52"/>
  <c r="L7" i="52"/>
  <c r="D7" i="52"/>
  <c r="C7" i="52"/>
  <c r="C88" i="52"/>
  <c r="C76" i="52"/>
  <c r="C86" i="52"/>
  <c r="C87" i="52"/>
  <c r="C91" i="52"/>
  <c r="L6" i="52"/>
  <c r="D6" i="52"/>
  <c r="C6" i="52"/>
  <c r="C37" i="52"/>
  <c r="C61" i="52"/>
  <c r="C34" i="52"/>
  <c r="L13" i="52"/>
  <c r="I13" i="52"/>
  <c r="H13" i="52"/>
  <c r="G13" i="52"/>
  <c r="F13" i="52"/>
  <c r="E13" i="52"/>
  <c r="D13" i="52"/>
  <c r="C13" i="52"/>
  <c r="L29" i="52"/>
  <c r="I29" i="52"/>
  <c r="H29" i="52"/>
  <c r="G29" i="52"/>
  <c r="F29" i="52"/>
  <c r="E29" i="52"/>
  <c r="D29" i="52"/>
  <c r="C29" i="52"/>
  <c r="C49" i="52"/>
  <c r="C71" i="52"/>
  <c r="L5" i="52"/>
  <c r="I5" i="52"/>
  <c r="H5" i="52"/>
  <c r="G5" i="52"/>
  <c r="F5" i="52"/>
  <c r="E5" i="52"/>
  <c r="D5" i="52"/>
  <c r="C5" i="52"/>
  <c r="L26" i="52"/>
  <c r="I26" i="52"/>
  <c r="H26" i="52"/>
  <c r="G26" i="52"/>
  <c r="F26" i="52"/>
  <c r="E26" i="52"/>
  <c r="D26" i="52"/>
  <c r="C26" i="52"/>
  <c r="L17" i="52"/>
  <c r="I17" i="52"/>
  <c r="H17" i="52"/>
  <c r="G17" i="52"/>
  <c r="F17" i="52"/>
  <c r="E17" i="52"/>
  <c r="D17" i="52"/>
  <c r="C17" i="52"/>
  <c r="L25" i="52"/>
  <c r="I25" i="52"/>
  <c r="H25" i="52"/>
  <c r="G25" i="52"/>
  <c r="F25" i="52"/>
  <c r="E25" i="52"/>
  <c r="D25" i="52"/>
  <c r="C25" i="52"/>
  <c r="C75" i="52"/>
  <c r="C45" i="52"/>
  <c r="L23" i="52"/>
  <c r="I23" i="52"/>
  <c r="H23" i="52"/>
  <c r="G23" i="52"/>
  <c r="F23" i="52"/>
  <c r="E23" i="52"/>
  <c r="D23" i="52"/>
  <c r="C23" i="52"/>
  <c r="L20" i="52"/>
  <c r="I20" i="52"/>
  <c r="H20" i="52"/>
  <c r="G20" i="52"/>
  <c r="F20" i="52"/>
  <c r="E20" i="52"/>
  <c r="D20" i="52"/>
  <c r="C20" i="52"/>
  <c r="L9" i="52"/>
  <c r="I9" i="52"/>
  <c r="H9" i="52"/>
  <c r="G9" i="52"/>
  <c r="F9" i="52"/>
  <c r="E9" i="52"/>
  <c r="D9" i="52"/>
  <c r="C9" i="52"/>
  <c r="C58" i="52"/>
  <c r="C41" i="52"/>
  <c r="L12" i="52"/>
  <c r="I12" i="52"/>
  <c r="H12" i="52"/>
  <c r="G12" i="52"/>
  <c r="F12" i="52"/>
  <c r="E12" i="52"/>
  <c r="D12" i="52"/>
  <c r="C12" i="52"/>
  <c r="C39" i="52"/>
  <c r="L10" i="52"/>
  <c r="I10" i="52"/>
  <c r="H10" i="52"/>
  <c r="G10" i="52"/>
  <c r="F10" i="52"/>
  <c r="E10" i="52"/>
  <c r="D10" i="52"/>
  <c r="C10" i="52"/>
  <c r="C33" i="52"/>
  <c r="C36" i="52"/>
  <c r="C68" i="52"/>
  <c r="C84" i="52"/>
  <c r="C82" i="52"/>
  <c r="C79" i="52"/>
  <c r="C78" i="52"/>
  <c r="C77" i="52"/>
  <c r="C14" i="52"/>
  <c r="C67" i="52"/>
  <c r="C66" i="52"/>
  <c r="C64" i="52"/>
  <c r="C63" i="52"/>
  <c r="C62" i="52"/>
  <c r="C60" i="52"/>
  <c r="C56" i="52"/>
  <c r="C52" i="52"/>
  <c r="C47" i="52"/>
  <c r="C42" i="52"/>
  <c r="C32" i="52"/>
  <c r="C31" i="52"/>
  <c r="L28" i="52"/>
  <c r="I28" i="52"/>
  <c r="H28" i="52"/>
  <c r="G28" i="52"/>
  <c r="F28" i="52"/>
  <c r="E28" i="52"/>
  <c r="D28" i="52"/>
  <c r="C28" i="52"/>
  <c r="L24" i="52"/>
  <c r="I24" i="52"/>
  <c r="H24" i="52"/>
  <c r="G24" i="52"/>
  <c r="F24" i="52"/>
  <c r="E24" i="52"/>
  <c r="D24" i="52"/>
  <c r="C24" i="52"/>
  <c r="L21" i="52"/>
  <c r="I21" i="52"/>
  <c r="H21" i="52"/>
  <c r="G21" i="52"/>
  <c r="F21" i="52"/>
  <c r="E21" i="52"/>
  <c r="D21" i="52"/>
  <c r="C21" i="52"/>
  <c r="L16" i="52"/>
  <c r="I16" i="52"/>
  <c r="H16" i="52"/>
  <c r="G16" i="52"/>
  <c r="F16" i="52"/>
  <c r="E16" i="52"/>
  <c r="D16" i="52"/>
  <c r="C16" i="52"/>
  <c r="L11" i="52"/>
  <c r="I11" i="52"/>
  <c r="H11" i="52"/>
  <c r="G11" i="52"/>
  <c r="F11" i="52"/>
  <c r="E11" i="52"/>
  <c r="D11" i="52"/>
  <c r="C11" i="52"/>
  <c r="F254" i="56" l="1"/>
  <c r="E254" i="55"/>
  <c r="I254" i="55"/>
  <c r="E254" i="56"/>
  <c r="I254" i="56"/>
  <c r="H254" i="56"/>
  <c r="L254" i="56"/>
  <c r="F254" i="55"/>
  <c r="H254" i="55"/>
  <c r="L254" i="55"/>
  <c r="G254" i="55"/>
  <c r="G254" i="56"/>
  <c r="F254" i="53"/>
  <c r="F254" i="54"/>
  <c r="F254" i="52"/>
  <c r="E254" i="53"/>
  <c r="I254" i="53"/>
  <c r="E254" i="54"/>
  <c r="I254" i="54"/>
  <c r="H254" i="52"/>
  <c r="L254" i="52"/>
  <c r="H254" i="53"/>
  <c r="L254" i="53"/>
  <c r="H254" i="54"/>
  <c r="L254" i="54"/>
  <c r="G254" i="52"/>
  <c r="G254" i="53"/>
  <c r="G254" i="54"/>
  <c r="E254" i="52"/>
  <c r="I254" i="52"/>
  <c r="I264" i="1"/>
  <c r="H264" i="1"/>
  <c r="G264" i="1"/>
  <c r="F264" i="1"/>
  <c r="E264" i="1"/>
  <c r="L264" i="1"/>
  <c r="D20" i="51"/>
  <c r="C34" i="51"/>
  <c r="D34" i="51"/>
  <c r="C29" i="51"/>
  <c r="D29" i="51"/>
  <c r="C19" i="51"/>
  <c r="D19" i="51"/>
  <c r="C31" i="51"/>
  <c r="D31" i="51"/>
  <c r="C4" i="51"/>
  <c r="D4" i="51"/>
  <c r="E4" i="51"/>
  <c r="F4" i="51"/>
  <c r="G4" i="51"/>
  <c r="H4" i="51"/>
  <c r="I4" i="51"/>
  <c r="L4" i="51"/>
  <c r="C5" i="51"/>
  <c r="D5" i="51"/>
  <c r="E5" i="51"/>
  <c r="F5" i="51"/>
  <c r="G5" i="51"/>
  <c r="H5" i="51"/>
  <c r="I5" i="51"/>
  <c r="L5" i="51"/>
  <c r="C47" i="51"/>
  <c r="D47" i="51"/>
  <c r="E47" i="51"/>
  <c r="F47" i="51"/>
  <c r="G47" i="51"/>
  <c r="H47" i="51"/>
  <c r="I47" i="51"/>
  <c r="L47" i="51"/>
  <c r="C37" i="51"/>
  <c r="D37" i="51"/>
  <c r="E37" i="51"/>
  <c r="F37" i="51"/>
  <c r="G37" i="51"/>
  <c r="H37" i="51"/>
  <c r="I37" i="51"/>
  <c r="L37" i="51"/>
  <c r="C30" i="51"/>
  <c r="D30" i="51"/>
  <c r="E30" i="51"/>
  <c r="F30" i="51"/>
  <c r="G30" i="51"/>
  <c r="H30" i="51"/>
  <c r="I30" i="51"/>
  <c r="L30" i="51"/>
  <c r="C59" i="51"/>
  <c r="D59" i="51"/>
  <c r="E59" i="51"/>
  <c r="F59" i="51"/>
  <c r="G59" i="51"/>
  <c r="H59" i="51"/>
  <c r="I59" i="51"/>
  <c r="L59" i="51"/>
  <c r="C20" i="51"/>
  <c r="E20" i="51"/>
  <c r="F20" i="51"/>
  <c r="G20" i="51"/>
  <c r="H20" i="51"/>
  <c r="I20" i="51"/>
  <c r="L20" i="51"/>
  <c r="C56" i="51"/>
  <c r="D56" i="51"/>
  <c r="E56" i="51"/>
  <c r="F56" i="51"/>
  <c r="G56" i="51"/>
  <c r="H56" i="51"/>
  <c r="I56" i="51"/>
  <c r="L56" i="51"/>
  <c r="E34" i="51"/>
  <c r="F34" i="51"/>
  <c r="G34" i="51"/>
  <c r="H34" i="51"/>
  <c r="I34" i="51"/>
  <c r="L34" i="51"/>
  <c r="E29" i="51"/>
  <c r="F29" i="51"/>
  <c r="G29" i="51"/>
  <c r="H29" i="51"/>
  <c r="I29" i="51"/>
  <c r="L29" i="51"/>
  <c r="E19" i="51"/>
  <c r="F19" i="51"/>
  <c r="G19" i="51"/>
  <c r="H19" i="51"/>
  <c r="I19" i="51"/>
  <c r="L19" i="51"/>
  <c r="E31" i="51"/>
  <c r="F31" i="51"/>
  <c r="G31" i="51"/>
  <c r="H31" i="51"/>
  <c r="I31" i="51"/>
  <c r="L31" i="51"/>
  <c r="C71" i="51"/>
  <c r="D71" i="51"/>
  <c r="E71" i="51"/>
  <c r="F71" i="51"/>
  <c r="G71" i="51"/>
  <c r="H71" i="51"/>
  <c r="I71" i="51"/>
  <c r="L71" i="51"/>
  <c r="C42" i="51"/>
  <c r="D42" i="51"/>
  <c r="E42" i="51"/>
  <c r="F42" i="51"/>
  <c r="G42" i="51"/>
  <c r="H42" i="51"/>
  <c r="I42" i="51"/>
  <c r="L42" i="51"/>
  <c r="C9" i="51"/>
  <c r="D9" i="51"/>
  <c r="E9" i="51"/>
  <c r="F9" i="51"/>
  <c r="G9" i="51"/>
  <c r="H9" i="51"/>
  <c r="I9" i="51"/>
  <c r="L9" i="51"/>
  <c r="C65" i="51"/>
  <c r="D65" i="51"/>
  <c r="E65" i="51"/>
  <c r="F65" i="51"/>
  <c r="G65" i="51"/>
  <c r="H65" i="51"/>
  <c r="I65" i="51"/>
  <c r="L65" i="51"/>
  <c r="C46" i="51"/>
  <c r="D46" i="51"/>
  <c r="E46" i="51"/>
  <c r="F46" i="51"/>
  <c r="G46" i="51"/>
  <c r="H46" i="51"/>
  <c r="I46" i="51"/>
  <c r="L46" i="51"/>
  <c r="C14" i="51"/>
  <c r="D14" i="51"/>
  <c r="E14" i="51"/>
  <c r="F14" i="51"/>
  <c r="G14" i="51"/>
  <c r="H14" i="51"/>
  <c r="I14" i="51"/>
  <c r="L14" i="51"/>
  <c r="C24" i="51"/>
  <c r="D24" i="51"/>
  <c r="E24" i="51"/>
  <c r="F24" i="51"/>
  <c r="G24" i="51"/>
  <c r="H24" i="51"/>
  <c r="I24" i="51"/>
  <c r="L24" i="51"/>
  <c r="C51" i="51"/>
  <c r="D51" i="51"/>
  <c r="E51" i="51"/>
  <c r="F51" i="51"/>
  <c r="G51" i="51"/>
  <c r="H51" i="51"/>
  <c r="I51" i="51"/>
  <c r="L51" i="51"/>
  <c r="C64" i="51"/>
  <c r="D64" i="51"/>
  <c r="E64" i="51"/>
  <c r="F64" i="51"/>
  <c r="G64" i="51"/>
  <c r="H64" i="51"/>
  <c r="I64" i="51"/>
  <c r="L64" i="51"/>
  <c r="C25" i="51"/>
  <c r="D25" i="51"/>
  <c r="E25" i="51"/>
  <c r="F25" i="51"/>
  <c r="G25" i="51"/>
  <c r="H25" i="51"/>
  <c r="I25" i="51"/>
  <c r="L25" i="51"/>
  <c r="C54" i="51"/>
  <c r="D54" i="51"/>
  <c r="E54" i="51"/>
  <c r="F54" i="51"/>
  <c r="G54" i="51"/>
  <c r="H54" i="51"/>
  <c r="I54" i="51"/>
  <c r="L54" i="51"/>
  <c r="C57" i="51"/>
  <c r="D57" i="51"/>
  <c r="E57" i="51"/>
  <c r="F57" i="51"/>
  <c r="G57" i="51"/>
  <c r="H57" i="51"/>
  <c r="I57" i="51"/>
  <c r="L57" i="51"/>
  <c r="C55" i="51"/>
  <c r="D55" i="51"/>
  <c r="E55" i="51"/>
  <c r="F55" i="51"/>
  <c r="G55" i="51"/>
  <c r="H55" i="51"/>
  <c r="I55" i="51"/>
  <c r="L55" i="51"/>
  <c r="C75" i="51"/>
  <c r="D75" i="51"/>
  <c r="E75" i="51"/>
  <c r="F75" i="51"/>
  <c r="G75" i="51"/>
  <c r="H75" i="51"/>
  <c r="I75" i="51"/>
  <c r="L75" i="51"/>
  <c r="C18" i="51"/>
  <c r="D18" i="51"/>
  <c r="E18" i="51"/>
  <c r="F18" i="51"/>
  <c r="G18" i="51"/>
  <c r="H18" i="51"/>
  <c r="I18" i="51"/>
  <c r="L18" i="51"/>
  <c r="C6" i="51"/>
  <c r="D6" i="51"/>
  <c r="E6" i="51"/>
  <c r="F6" i="51"/>
  <c r="G6" i="51"/>
  <c r="H6" i="51"/>
  <c r="I6" i="51"/>
  <c r="L6" i="51"/>
  <c r="C74" i="51"/>
  <c r="D74" i="51"/>
  <c r="E74" i="51"/>
  <c r="F74" i="51"/>
  <c r="G74" i="51"/>
  <c r="H74" i="51"/>
  <c r="I74" i="51"/>
  <c r="L74" i="51"/>
  <c r="C48" i="51"/>
  <c r="D48" i="51"/>
  <c r="E48" i="51"/>
  <c r="F48" i="51"/>
  <c r="G48" i="51"/>
  <c r="H48" i="51"/>
  <c r="I48" i="51"/>
  <c r="L48" i="51"/>
  <c r="C58" i="51"/>
  <c r="D58" i="51"/>
  <c r="E58" i="51"/>
  <c r="F58" i="51"/>
  <c r="G58" i="51"/>
  <c r="H58" i="51"/>
  <c r="I58" i="51"/>
  <c r="L58" i="51"/>
  <c r="C60" i="51"/>
  <c r="D60" i="51"/>
  <c r="E60" i="51"/>
  <c r="F60" i="51"/>
  <c r="G60" i="51"/>
  <c r="H60" i="51"/>
  <c r="I60" i="51"/>
  <c r="L60" i="51"/>
  <c r="C52" i="51"/>
  <c r="D52" i="51"/>
  <c r="E52" i="51"/>
  <c r="F52" i="51"/>
  <c r="G52" i="51"/>
  <c r="H52" i="51"/>
  <c r="I52" i="51"/>
  <c r="L52" i="51"/>
  <c r="C26" i="51"/>
  <c r="D26" i="51"/>
  <c r="E26" i="51"/>
  <c r="F26" i="51"/>
  <c r="G26" i="51"/>
  <c r="H26" i="51"/>
  <c r="I26" i="51"/>
  <c r="L26" i="51"/>
  <c r="C45" i="51"/>
  <c r="D45" i="51"/>
  <c r="E45" i="51"/>
  <c r="F45" i="51"/>
  <c r="G45" i="51"/>
  <c r="H45" i="51"/>
  <c r="I45" i="51"/>
  <c r="L45" i="51"/>
  <c r="C11" i="51"/>
  <c r="D11" i="51"/>
  <c r="E11" i="51"/>
  <c r="F11" i="51"/>
  <c r="G11" i="51"/>
  <c r="H11" i="51"/>
  <c r="I11" i="51"/>
  <c r="L11" i="51"/>
  <c r="C12" i="51"/>
  <c r="D12" i="51"/>
  <c r="E12" i="51"/>
  <c r="F12" i="51"/>
  <c r="G12" i="51"/>
  <c r="H12" i="51"/>
  <c r="I12" i="51"/>
  <c r="L12" i="51"/>
  <c r="C22" i="51"/>
  <c r="D22" i="51"/>
  <c r="E22" i="51"/>
  <c r="F22" i="51"/>
  <c r="G22" i="51"/>
  <c r="H22" i="51"/>
  <c r="I22" i="51"/>
  <c r="L22" i="51"/>
  <c r="C23" i="51"/>
  <c r="D23" i="51"/>
  <c r="E23" i="51"/>
  <c r="F23" i="51"/>
  <c r="G23" i="51"/>
  <c r="H23" i="51"/>
  <c r="I23" i="51"/>
  <c r="L23" i="51"/>
  <c r="C68" i="51"/>
  <c r="D68" i="51"/>
  <c r="E68" i="51"/>
  <c r="F68" i="51"/>
  <c r="G68" i="51"/>
  <c r="H68" i="51"/>
  <c r="I68" i="51"/>
  <c r="L68" i="51"/>
  <c r="C35" i="51"/>
  <c r="D35" i="51"/>
  <c r="E35" i="51"/>
  <c r="F35" i="51"/>
  <c r="G35" i="51"/>
  <c r="H35" i="51"/>
  <c r="I35" i="51"/>
  <c r="L35" i="51"/>
  <c r="C40" i="51"/>
  <c r="D40" i="51"/>
  <c r="E40" i="51"/>
  <c r="F40" i="51"/>
  <c r="G40" i="51"/>
  <c r="H40" i="51"/>
  <c r="I40" i="51"/>
  <c r="L40" i="51"/>
  <c r="C15" i="51"/>
  <c r="D15" i="51"/>
  <c r="E15" i="51"/>
  <c r="F15" i="51"/>
  <c r="G15" i="51"/>
  <c r="H15" i="51"/>
  <c r="I15" i="51"/>
  <c r="L15" i="51"/>
  <c r="C10" i="51"/>
  <c r="D10" i="51"/>
  <c r="E10" i="51"/>
  <c r="F10" i="51"/>
  <c r="G10" i="51"/>
  <c r="H10" i="51"/>
  <c r="I10" i="51"/>
  <c r="L10" i="51"/>
  <c r="C72" i="51"/>
  <c r="D72" i="51"/>
  <c r="E72" i="51"/>
  <c r="F72" i="51"/>
  <c r="G72" i="51"/>
  <c r="H72" i="51"/>
  <c r="I72" i="51"/>
  <c r="L72" i="51"/>
  <c r="C43" i="51"/>
  <c r="D43" i="51"/>
  <c r="E43" i="51"/>
  <c r="F43" i="51"/>
  <c r="G43" i="51"/>
  <c r="H43" i="51"/>
  <c r="I43" i="51"/>
  <c r="L43" i="51"/>
  <c r="C69" i="51"/>
  <c r="D69" i="51"/>
  <c r="E69" i="51"/>
  <c r="F69" i="51"/>
  <c r="G69" i="51"/>
  <c r="H69" i="51"/>
  <c r="I69" i="51"/>
  <c r="L69" i="51"/>
  <c r="C39" i="51"/>
  <c r="D39" i="51"/>
  <c r="E39" i="51"/>
  <c r="F39" i="51"/>
  <c r="G39" i="51"/>
  <c r="H39" i="51"/>
  <c r="I39" i="51"/>
  <c r="L39" i="51"/>
  <c r="C21" i="51"/>
  <c r="D21" i="51"/>
  <c r="E21" i="51"/>
  <c r="F21" i="51"/>
  <c r="G21" i="51"/>
  <c r="H21" i="51"/>
  <c r="I21" i="51"/>
  <c r="L21" i="51"/>
  <c r="C16" i="51"/>
  <c r="D16" i="51"/>
  <c r="E16" i="51"/>
  <c r="F16" i="51"/>
  <c r="G16" i="51"/>
  <c r="H16" i="51"/>
  <c r="I16" i="51"/>
  <c r="L16" i="51"/>
  <c r="C8" i="51"/>
  <c r="D8" i="51"/>
  <c r="E8" i="51"/>
  <c r="F8" i="51"/>
  <c r="G8" i="51"/>
  <c r="H8" i="51"/>
  <c r="I8" i="51"/>
  <c r="L8" i="51"/>
  <c r="C13" i="51"/>
  <c r="D13" i="51"/>
  <c r="E13" i="51"/>
  <c r="F13" i="51"/>
  <c r="G13" i="51"/>
  <c r="H13" i="51"/>
  <c r="I13" i="51"/>
  <c r="L13" i="51"/>
  <c r="C33" i="51"/>
  <c r="D33" i="51"/>
  <c r="E33" i="51"/>
  <c r="F33" i="51"/>
  <c r="G33" i="51"/>
  <c r="H33" i="51"/>
  <c r="I33" i="51"/>
  <c r="L33" i="51"/>
  <c r="C66" i="51"/>
  <c r="D66" i="51"/>
  <c r="E66" i="51"/>
  <c r="F66" i="51"/>
  <c r="G66" i="51"/>
  <c r="H66" i="51"/>
  <c r="I66" i="51"/>
  <c r="L66" i="51"/>
  <c r="C44" i="51"/>
  <c r="D44" i="51"/>
  <c r="E44" i="51"/>
  <c r="F44" i="51"/>
  <c r="G44" i="51"/>
  <c r="H44" i="51"/>
  <c r="I44" i="51"/>
  <c r="L44" i="51"/>
  <c r="C41" i="51"/>
  <c r="D41" i="51"/>
  <c r="E41" i="51"/>
  <c r="F41" i="51"/>
  <c r="G41" i="51"/>
  <c r="H41" i="51"/>
  <c r="I41" i="51"/>
  <c r="L41" i="51"/>
  <c r="C50" i="51"/>
  <c r="D50" i="51"/>
  <c r="E50" i="51"/>
  <c r="F50" i="51"/>
  <c r="G50" i="51"/>
  <c r="H50" i="51"/>
  <c r="I50" i="51"/>
  <c r="L50" i="51"/>
  <c r="C27" i="51"/>
  <c r="D27" i="51"/>
  <c r="E27" i="51"/>
  <c r="F27" i="51"/>
  <c r="G27" i="51"/>
  <c r="H27" i="51"/>
  <c r="I27" i="51"/>
  <c r="L27" i="51"/>
  <c r="C17" i="51"/>
  <c r="D17" i="51"/>
  <c r="E17" i="51"/>
  <c r="F17" i="51"/>
  <c r="G17" i="51"/>
  <c r="H17" i="51"/>
  <c r="I17" i="51"/>
  <c r="L17" i="51"/>
  <c r="C32" i="51"/>
  <c r="D32" i="51"/>
  <c r="E32" i="51"/>
  <c r="F32" i="51"/>
  <c r="G32" i="51"/>
  <c r="H32" i="51"/>
  <c r="I32" i="51"/>
  <c r="L32" i="51"/>
  <c r="C53" i="51"/>
  <c r="D53" i="51"/>
  <c r="E53" i="51"/>
  <c r="F53" i="51"/>
  <c r="G53" i="51"/>
  <c r="H53" i="51"/>
  <c r="I53" i="51"/>
  <c r="L53" i="51"/>
  <c r="C70" i="51"/>
  <c r="D70" i="51"/>
  <c r="E70" i="51"/>
  <c r="F70" i="51"/>
  <c r="G70" i="51"/>
  <c r="H70" i="51"/>
  <c r="I70" i="51"/>
  <c r="L70" i="51"/>
  <c r="C73" i="51"/>
  <c r="D73" i="51"/>
  <c r="E73" i="51"/>
  <c r="F73" i="51"/>
  <c r="G73" i="51"/>
  <c r="H73" i="51"/>
  <c r="I73" i="51"/>
  <c r="L73" i="51"/>
  <c r="C76" i="51"/>
  <c r="D76" i="51"/>
  <c r="E76" i="51"/>
  <c r="F76" i="51"/>
  <c r="G76" i="51"/>
  <c r="H76" i="51"/>
  <c r="I76" i="51"/>
  <c r="C7" i="51"/>
  <c r="D7" i="51"/>
  <c r="E7" i="51"/>
  <c r="F7" i="51"/>
  <c r="G7" i="51"/>
  <c r="H7" i="51"/>
  <c r="I7" i="51"/>
  <c r="J7" i="51"/>
  <c r="K7" i="51"/>
  <c r="L7" i="51"/>
  <c r="C28" i="51"/>
  <c r="D28" i="51"/>
  <c r="E28" i="51"/>
  <c r="F28" i="51"/>
  <c r="G28" i="51"/>
  <c r="H28" i="51"/>
  <c r="I28" i="51"/>
  <c r="J28" i="51"/>
  <c r="K28" i="51"/>
  <c r="L28" i="51"/>
  <c r="C38" i="51"/>
  <c r="D38" i="51"/>
  <c r="E38" i="51"/>
  <c r="F38" i="51"/>
  <c r="G38" i="51"/>
  <c r="H38" i="51"/>
  <c r="I38" i="51"/>
  <c r="L38" i="51"/>
  <c r="C36" i="51"/>
  <c r="D36" i="51"/>
  <c r="E36" i="51"/>
  <c r="F36" i="51"/>
  <c r="G36" i="51"/>
  <c r="H36" i="51"/>
  <c r="I36" i="51"/>
  <c r="J36" i="51"/>
  <c r="K36" i="51"/>
  <c r="L36" i="51"/>
  <c r="C61" i="51"/>
  <c r="D61" i="51"/>
  <c r="E61" i="51"/>
  <c r="F61" i="51"/>
  <c r="G61" i="51"/>
  <c r="H61" i="51"/>
  <c r="I61" i="51"/>
  <c r="J61" i="51"/>
  <c r="K61" i="51"/>
  <c r="L61" i="51"/>
  <c r="C62" i="51"/>
  <c r="D62" i="51"/>
  <c r="E62" i="51"/>
  <c r="F62" i="51"/>
  <c r="G62" i="51"/>
  <c r="H62" i="51"/>
  <c r="I62" i="51"/>
  <c r="J62" i="51"/>
  <c r="K62" i="51"/>
  <c r="L62" i="51"/>
  <c r="C67" i="51"/>
  <c r="D67" i="51"/>
  <c r="E67" i="51"/>
  <c r="F67" i="51"/>
  <c r="G67" i="51"/>
  <c r="H67" i="51"/>
  <c r="I67" i="51"/>
  <c r="J67" i="51"/>
  <c r="K67" i="51"/>
  <c r="L67" i="51"/>
  <c r="C49" i="51"/>
  <c r="D49" i="51"/>
  <c r="E49" i="51"/>
  <c r="F49" i="51"/>
  <c r="G49" i="51"/>
  <c r="H49" i="51"/>
  <c r="I49" i="51"/>
  <c r="J49" i="51"/>
  <c r="K49" i="51"/>
  <c r="L49" i="51"/>
  <c r="C63" i="51"/>
  <c r="D63" i="51"/>
  <c r="E63" i="51"/>
  <c r="F63" i="51"/>
  <c r="G63" i="51"/>
  <c r="H63" i="51"/>
  <c r="I63" i="51"/>
  <c r="L63" i="51"/>
  <c r="C77" i="51"/>
  <c r="D77" i="51"/>
  <c r="E77" i="51"/>
  <c r="F77" i="51"/>
  <c r="G77" i="51"/>
  <c r="H77" i="51"/>
  <c r="I77" i="51"/>
  <c r="J77" i="51"/>
  <c r="K77" i="51"/>
  <c r="L77" i="51"/>
  <c r="C78" i="51"/>
  <c r="D78" i="51"/>
  <c r="E78" i="51"/>
  <c r="F78" i="51"/>
  <c r="G78" i="51"/>
  <c r="H78" i="51"/>
  <c r="I78" i="51"/>
  <c r="J78" i="51"/>
  <c r="K78" i="51"/>
  <c r="L78" i="51"/>
  <c r="C79" i="51"/>
  <c r="D79" i="51"/>
  <c r="E79" i="51"/>
  <c r="F79" i="51"/>
  <c r="G79" i="51"/>
  <c r="H79" i="51"/>
  <c r="I79" i="51"/>
  <c r="J79" i="51"/>
  <c r="K79" i="51"/>
  <c r="L79" i="51"/>
  <c r="C80" i="51"/>
  <c r="D80" i="51"/>
  <c r="E80" i="51"/>
  <c r="F80" i="51"/>
  <c r="G80" i="51"/>
  <c r="H80" i="51"/>
  <c r="I80" i="51"/>
  <c r="J80" i="51"/>
  <c r="K80" i="51"/>
  <c r="L80" i="51"/>
  <c r="C81" i="51"/>
  <c r="D81" i="51"/>
  <c r="E81" i="51"/>
  <c r="F81" i="51"/>
  <c r="G81" i="51"/>
  <c r="H81" i="51"/>
  <c r="I81" i="51"/>
  <c r="J81" i="51"/>
  <c r="K81" i="51"/>
  <c r="L81" i="51"/>
  <c r="C82" i="51"/>
  <c r="D82" i="51"/>
  <c r="E82" i="51"/>
  <c r="F82" i="51"/>
  <c r="G82" i="51"/>
  <c r="H82" i="51"/>
  <c r="I82" i="51"/>
  <c r="J82" i="51"/>
  <c r="K82" i="51"/>
  <c r="L82" i="51"/>
  <c r="C83" i="51"/>
  <c r="D83" i="51"/>
  <c r="E83" i="51"/>
  <c r="F83" i="51"/>
  <c r="G83" i="51"/>
  <c r="H83" i="51"/>
  <c r="I83" i="51"/>
  <c r="J83" i="51"/>
  <c r="K83" i="51"/>
  <c r="L83" i="51"/>
  <c r="C84" i="51"/>
  <c r="D84" i="51"/>
  <c r="E84" i="51"/>
  <c r="F84" i="51"/>
  <c r="G84" i="51"/>
  <c r="H84" i="51"/>
  <c r="I84" i="51"/>
  <c r="J84" i="51"/>
  <c r="K84" i="51"/>
  <c r="L84" i="51"/>
  <c r="C85" i="51"/>
  <c r="D85" i="51"/>
  <c r="E85" i="51"/>
  <c r="F85" i="51"/>
  <c r="G85" i="51"/>
  <c r="H85" i="51"/>
  <c r="I85" i="51"/>
  <c r="J85" i="51"/>
  <c r="K85" i="51"/>
  <c r="L85" i="51"/>
  <c r="C86" i="51"/>
  <c r="D86" i="51"/>
  <c r="E86" i="51"/>
  <c r="F86" i="51"/>
  <c r="G86" i="51"/>
  <c r="H86" i="51"/>
  <c r="I86" i="51"/>
  <c r="J86" i="51"/>
  <c r="K86" i="51"/>
  <c r="L86" i="51"/>
  <c r="C87" i="51"/>
  <c r="D87" i="51"/>
  <c r="E87" i="51"/>
  <c r="F87" i="51"/>
  <c r="G87" i="51"/>
  <c r="H87" i="51"/>
  <c r="I87" i="51"/>
  <c r="J87" i="51"/>
  <c r="K87" i="51"/>
  <c r="L87" i="51"/>
  <c r="C88" i="51"/>
  <c r="D88" i="51"/>
  <c r="E88" i="51"/>
  <c r="F88" i="51"/>
  <c r="G88" i="51"/>
  <c r="H88" i="51"/>
  <c r="I88" i="51"/>
  <c r="J88" i="51"/>
  <c r="K88" i="51"/>
  <c r="L88" i="51"/>
  <c r="C89" i="51"/>
  <c r="D89" i="51"/>
  <c r="E89" i="51"/>
  <c r="F89" i="51"/>
  <c r="G89" i="51"/>
  <c r="H89" i="51"/>
  <c r="I89" i="51"/>
  <c r="J89" i="51"/>
  <c r="K89" i="51"/>
  <c r="L89" i="51"/>
  <c r="C90" i="51"/>
  <c r="D90" i="51"/>
  <c r="E90" i="51"/>
  <c r="F90" i="51"/>
  <c r="G90" i="51"/>
  <c r="H90" i="51"/>
  <c r="I90" i="51"/>
  <c r="J90" i="51"/>
  <c r="K90" i="51"/>
  <c r="L90" i="51"/>
  <c r="C91" i="51"/>
  <c r="D91" i="51"/>
  <c r="E91" i="51"/>
  <c r="F91" i="51"/>
  <c r="G91" i="51"/>
  <c r="H91" i="51"/>
  <c r="I91" i="51"/>
  <c r="J91" i="51"/>
  <c r="K91" i="51"/>
  <c r="L91" i="51"/>
  <c r="C92" i="51"/>
  <c r="D92" i="51"/>
  <c r="E92" i="51"/>
  <c r="F92" i="51"/>
  <c r="G92" i="51"/>
  <c r="H92" i="51"/>
  <c r="I92" i="51"/>
  <c r="J92" i="51"/>
  <c r="K92" i="51"/>
  <c r="L92" i="51"/>
  <c r="C93" i="51"/>
  <c r="D93" i="51"/>
  <c r="E93" i="51"/>
  <c r="F93" i="51"/>
  <c r="G93" i="51"/>
  <c r="H93" i="51"/>
  <c r="I93" i="51"/>
  <c r="J93" i="51"/>
  <c r="K93" i="51"/>
  <c r="L93" i="51"/>
  <c r="C94" i="51"/>
  <c r="D94" i="51"/>
  <c r="E94" i="51"/>
  <c r="F94" i="51"/>
  <c r="G94" i="51"/>
  <c r="H94" i="51"/>
  <c r="I94" i="51"/>
  <c r="J94" i="51"/>
  <c r="K94" i="51"/>
  <c r="L94" i="51"/>
  <c r="C95" i="51"/>
  <c r="D95" i="51"/>
  <c r="E95" i="51"/>
  <c r="F95" i="51"/>
  <c r="G95" i="51"/>
  <c r="H95" i="51"/>
  <c r="I95" i="51"/>
  <c r="J95" i="51"/>
  <c r="K95" i="51"/>
  <c r="L95" i="51"/>
  <c r="C96" i="51"/>
  <c r="D96" i="51"/>
  <c r="E96" i="51"/>
  <c r="F96" i="51"/>
  <c r="G96" i="51"/>
  <c r="H96" i="51"/>
  <c r="I96" i="51"/>
  <c r="J96" i="51"/>
  <c r="K96" i="51"/>
  <c r="L96" i="51"/>
  <c r="C97" i="51"/>
  <c r="D97" i="51"/>
  <c r="E97" i="51"/>
  <c r="F97" i="51"/>
  <c r="G97" i="51"/>
  <c r="H97" i="51"/>
  <c r="I97" i="51"/>
  <c r="J97" i="51"/>
  <c r="K97" i="51"/>
  <c r="L97" i="51"/>
  <c r="C98" i="51"/>
  <c r="D98" i="51"/>
  <c r="E98" i="51"/>
  <c r="F98" i="51"/>
  <c r="G98" i="51"/>
  <c r="H98" i="51"/>
  <c r="I98" i="51"/>
  <c r="J98" i="51"/>
  <c r="K98" i="51"/>
  <c r="L98" i="51"/>
  <c r="C99" i="51"/>
  <c r="D99" i="51"/>
  <c r="E99" i="51"/>
  <c r="F99" i="51"/>
  <c r="G99" i="51"/>
  <c r="H99" i="51"/>
  <c r="I99" i="51"/>
  <c r="J99" i="51"/>
  <c r="K99" i="51"/>
  <c r="L99" i="51"/>
  <c r="C100" i="51"/>
  <c r="D100" i="51"/>
  <c r="E100" i="51"/>
  <c r="F100" i="51"/>
  <c r="G100" i="51"/>
  <c r="H100" i="51"/>
  <c r="I100" i="51"/>
  <c r="J100" i="51"/>
  <c r="K100" i="51"/>
  <c r="L100" i="51"/>
  <c r="C101" i="51"/>
  <c r="D101" i="51"/>
  <c r="E101" i="51"/>
  <c r="F101" i="51"/>
  <c r="G101" i="51"/>
  <c r="H101" i="51"/>
  <c r="I101" i="51"/>
  <c r="J101" i="51"/>
  <c r="K101" i="51"/>
  <c r="L101" i="51"/>
  <c r="C102" i="51"/>
  <c r="D102" i="51"/>
  <c r="E102" i="51"/>
  <c r="F102" i="51"/>
  <c r="G102" i="51"/>
  <c r="H102" i="51"/>
  <c r="I102" i="51"/>
  <c r="J102" i="51"/>
  <c r="K102" i="51"/>
  <c r="L102" i="51"/>
  <c r="C103" i="51"/>
  <c r="D103" i="51"/>
  <c r="L103" i="51"/>
  <c r="C104" i="51"/>
  <c r="D104" i="51"/>
  <c r="L104" i="51"/>
  <c r="C105" i="51"/>
  <c r="D105" i="51"/>
  <c r="L105" i="51"/>
  <c r="C106" i="51"/>
  <c r="D106" i="51"/>
  <c r="L106" i="51"/>
  <c r="C107" i="51"/>
  <c r="D107" i="51"/>
  <c r="L107" i="51"/>
  <c r="C108" i="51"/>
  <c r="D108" i="51"/>
  <c r="L108" i="51"/>
  <c r="C109" i="51"/>
  <c r="D109" i="51"/>
  <c r="L109" i="51"/>
  <c r="C110" i="51"/>
  <c r="D110" i="51"/>
  <c r="L110" i="51"/>
  <c r="C111" i="51"/>
  <c r="D111" i="51"/>
  <c r="L111" i="51"/>
  <c r="C112" i="51"/>
  <c r="D112" i="51"/>
  <c r="L112" i="51"/>
  <c r="C113" i="51"/>
  <c r="D113" i="51"/>
  <c r="L113" i="51"/>
  <c r="C114" i="51"/>
  <c r="D114" i="51"/>
  <c r="L114" i="51"/>
  <c r="C115" i="51"/>
  <c r="D115" i="51"/>
  <c r="L115" i="51"/>
  <c r="C116" i="51"/>
  <c r="D116" i="51"/>
  <c r="L116" i="51"/>
  <c r="C117" i="51"/>
  <c r="D117" i="51"/>
  <c r="L117" i="51"/>
  <c r="C118" i="51"/>
  <c r="D118" i="51"/>
  <c r="L118" i="51"/>
  <c r="C119" i="51"/>
  <c r="D119" i="51"/>
  <c r="L119" i="51"/>
  <c r="C120" i="51"/>
  <c r="D120" i="51"/>
  <c r="L120" i="51"/>
  <c r="C121" i="51"/>
  <c r="D121" i="51"/>
  <c r="L121" i="51"/>
  <c r="C122" i="51"/>
  <c r="D122" i="51"/>
  <c r="L122" i="51"/>
  <c r="C123" i="51"/>
  <c r="D123" i="51"/>
  <c r="L123" i="51"/>
  <c r="C124" i="51"/>
  <c r="D124" i="51"/>
  <c r="L124" i="51"/>
  <c r="C125" i="51"/>
  <c r="D125" i="51"/>
  <c r="L125" i="51"/>
  <c r="C126" i="51"/>
  <c r="D126" i="51"/>
  <c r="L126" i="51"/>
  <c r="C127" i="51"/>
  <c r="D127" i="51"/>
  <c r="L127" i="51"/>
  <c r="C128" i="51"/>
  <c r="D128" i="51"/>
  <c r="L128" i="51"/>
  <c r="C129" i="51"/>
  <c r="D129" i="51"/>
  <c r="L129" i="51"/>
  <c r="C130" i="51"/>
  <c r="D130" i="51"/>
  <c r="L130" i="51"/>
  <c r="C131" i="51"/>
  <c r="D131" i="51"/>
  <c r="L131" i="51"/>
  <c r="C132" i="51"/>
  <c r="D132" i="51"/>
  <c r="L132" i="51"/>
  <c r="C133" i="51"/>
  <c r="D133" i="51"/>
  <c r="L133" i="51"/>
  <c r="C134" i="51"/>
  <c r="D134" i="51"/>
  <c r="L134" i="51"/>
  <c r="C135" i="51"/>
  <c r="D135" i="51"/>
  <c r="L135" i="51"/>
  <c r="C136" i="51"/>
  <c r="D136" i="51"/>
  <c r="L136" i="51"/>
  <c r="C137" i="51"/>
  <c r="D137" i="51"/>
  <c r="L137" i="51"/>
  <c r="C138" i="51"/>
  <c r="D138" i="51"/>
  <c r="L138" i="51"/>
  <c r="C139" i="51"/>
  <c r="D139" i="51"/>
  <c r="L139" i="51"/>
  <c r="C140" i="51"/>
  <c r="D140" i="51"/>
  <c r="L140" i="51"/>
  <c r="C141" i="51"/>
  <c r="D141" i="51"/>
  <c r="L141" i="51"/>
  <c r="C142" i="51"/>
  <c r="D142" i="51"/>
  <c r="L142" i="51"/>
  <c r="C143" i="51"/>
  <c r="D143" i="51"/>
  <c r="L143" i="51"/>
  <c r="C144" i="51"/>
  <c r="D144" i="51"/>
  <c r="L144" i="51"/>
  <c r="C145" i="51"/>
  <c r="D145" i="51"/>
  <c r="L145" i="51"/>
  <c r="C146" i="51"/>
  <c r="D146" i="51"/>
  <c r="L146" i="51"/>
  <c r="C147" i="51"/>
  <c r="D147" i="51"/>
  <c r="L147" i="51"/>
  <c r="C148" i="51"/>
  <c r="D148" i="51"/>
  <c r="L148" i="51"/>
  <c r="C149" i="51"/>
  <c r="D149" i="51"/>
  <c r="L149" i="51"/>
  <c r="C150" i="51"/>
  <c r="D150" i="51"/>
  <c r="L150" i="51"/>
  <c r="C151" i="51"/>
  <c r="D151" i="51"/>
  <c r="L151" i="51"/>
  <c r="C152" i="51"/>
  <c r="D152" i="51"/>
  <c r="L152" i="51"/>
  <c r="C153" i="51"/>
  <c r="D153" i="51"/>
  <c r="L153" i="51"/>
  <c r="C154" i="51"/>
  <c r="D154" i="51"/>
  <c r="L154" i="51"/>
  <c r="C155" i="51"/>
  <c r="D155" i="51"/>
  <c r="L155" i="51"/>
  <c r="C156" i="51"/>
  <c r="D156" i="51"/>
  <c r="L156" i="51"/>
  <c r="C157" i="51"/>
  <c r="D157" i="51"/>
  <c r="L157" i="51"/>
  <c r="C158" i="51"/>
  <c r="D158" i="51"/>
  <c r="L158" i="51"/>
  <c r="C159" i="51"/>
  <c r="D159" i="51"/>
  <c r="L159" i="51"/>
  <c r="C160" i="51"/>
  <c r="D160" i="51"/>
  <c r="L160" i="51"/>
  <c r="C161" i="51"/>
  <c r="D161" i="51"/>
  <c r="L161" i="51"/>
  <c r="C162" i="51"/>
  <c r="D162" i="51"/>
  <c r="L162" i="51"/>
  <c r="C163" i="51"/>
  <c r="D163" i="51"/>
  <c r="L163" i="51"/>
  <c r="C164" i="51"/>
  <c r="D164" i="51"/>
  <c r="L164" i="51"/>
  <c r="C165" i="51"/>
  <c r="D165" i="51"/>
  <c r="L165" i="51"/>
  <c r="C166" i="51"/>
  <c r="D166" i="51"/>
  <c r="L166" i="51"/>
  <c r="C167" i="51"/>
  <c r="D167" i="51"/>
  <c r="L167" i="51"/>
  <c r="C168" i="51"/>
  <c r="D168" i="51"/>
  <c r="L168" i="51"/>
  <c r="C169" i="51"/>
  <c r="D169" i="51"/>
  <c r="L169" i="51"/>
  <c r="C170" i="51"/>
  <c r="D170" i="51"/>
  <c r="L170" i="51"/>
  <c r="C171" i="51"/>
  <c r="D171" i="51"/>
  <c r="L171" i="51"/>
  <c r="C172" i="51"/>
  <c r="D172" i="51"/>
  <c r="L172" i="51"/>
  <c r="C173" i="51"/>
  <c r="D173" i="51"/>
  <c r="L173" i="51"/>
  <c r="C174" i="51"/>
  <c r="D174" i="51"/>
  <c r="L174" i="51"/>
  <c r="C175" i="51"/>
  <c r="D175" i="51"/>
  <c r="L175" i="51"/>
  <c r="C176" i="51"/>
  <c r="D176" i="51"/>
  <c r="L176" i="51"/>
  <c r="C177" i="51"/>
  <c r="D177" i="51"/>
  <c r="L177" i="51"/>
  <c r="C178" i="51"/>
  <c r="D178" i="51"/>
  <c r="L178" i="51"/>
  <c r="C179" i="51"/>
  <c r="D179" i="51"/>
  <c r="L179" i="51"/>
  <c r="C180" i="51"/>
  <c r="D180" i="51"/>
  <c r="L180" i="51"/>
  <c r="C181" i="51"/>
  <c r="D181" i="51"/>
  <c r="L181" i="51"/>
  <c r="C182" i="51"/>
  <c r="D182" i="51"/>
  <c r="L182" i="51"/>
  <c r="C183" i="51"/>
  <c r="D183" i="51"/>
  <c r="L183" i="51"/>
  <c r="C184" i="51"/>
  <c r="D184" i="51"/>
  <c r="L184" i="51"/>
  <c r="C185" i="51"/>
  <c r="D185" i="51"/>
  <c r="L185" i="51"/>
  <c r="C186" i="51"/>
  <c r="D186" i="51"/>
  <c r="L186" i="51"/>
  <c r="C187" i="51"/>
  <c r="D187" i="51"/>
  <c r="L187" i="51"/>
  <c r="C188" i="51"/>
  <c r="D188" i="51"/>
  <c r="L188" i="51"/>
  <c r="C189" i="51"/>
  <c r="D189" i="51"/>
  <c r="L189" i="51"/>
  <c r="C190" i="51"/>
  <c r="D190" i="51"/>
  <c r="L190" i="51"/>
  <c r="C191" i="51"/>
  <c r="D191" i="51"/>
  <c r="L191" i="51"/>
  <c r="C192" i="51"/>
  <c r="D192" i="51"/>
  <c r="L192" i="51"/>
  <c r="C193" i="51"/>
  <c r="D193" i="51"/>
  <c r="L193" i="51"/>
  <c r="C194" i="51"/>
  <c r="D194" i="51"/>
  <c r="L194" i="51"/>
  <c r="C195" i="51"/>
  <c r="D195" i="51"/>
  <c r="L195" i="51"/>
  <c r="C196" i="51"/>
  <c r="D196" i="51"/>
  <c r="L196" i="51"/>
  <c r="C197" i="51"/>
  <c r="D197" i="51"/>
  <c r="L197" i="51"/>
  <c r="C198" i="51"/>
  <c r="D198" i="51"/>
  <c r="L198" i="51"/>
  <c r="C199" i="51"/>
  <c r="D199" i="51"/>
  <c r="L199" i="51"/>
  <c r="C200" i="51"/>
  <c r="D200" i="51"/>
  <c r="L200" i="51"/>
  <c r="C201" i="51"/>
  <c r="D201" i="51"/>
  <c r="L201" i="51"/>
  <c r="C202" i="51"/>
  <c r="D202" i="51"/>
  <c r="L202" i="51"/>
  <c r="C203" i="51"/>
  <c r="D203" i="51"/>
  <c r="L203" i="51"/>
  <c r="C204" i="51"/>
  <c r="D204" i="51"/>
  <c r="L204" i="51"/>
  <c r="C205" i="51"/>
  <c r="D205" i="51"/>
  <c r="L205" i="51"/>
  <c r="C206" i="51"/>
  <c r="D206" i="51"/>
  <c r="L206" i="51"/>
  <c r="C207" i="51"/>
  <c r="D207" i="51"/>
  <c r="L207" i="51"/>
  <c r="C208" i="51"/>
  <c r="D208" i="51"/>
  <c r="L208" i="51"/>
  <c r="C209" i="51"/>
  <c r="D209" i="51"/>
  <c r="L209" i="51"/>
  <c r="C210" i="51"/>
  <c r="D210" i="51"/>
  <c r="L210" i="51"/>
  <c r="C211" i="51"/>
  <c r="D211" i="51"/>
  <c r="L211" i="51"/>
  <c r="C212" i="51"/>
  <c r="D212" i="51"/>
  <c r="L212" i="51"/>
  <c r="C213" i="51"/>
  <c r="D213" i="51"/>
  <c r="L213" i="51"/>
  <c r="C214" i="51"/>
  <c r="D214" i="51"/>
  <c r="L214" i="51"/>
  <c r="C215" i="51"/>
  <c r="D215" i="51"/>
  <c r="L215" i="51"/>
  <c r="C216" i="51"/>
  <c r="D216" i="51"/>
  <c r="L216" i="51"/>
  <c r="C217" i="51"/>
  <c r="D217" i="51"/>
  <c r="L217" i="51"/>
  <c r="C218" i="51"/>
  <c r="D218" i="51"/>
  <c r="L218" i="51"/>
  <c r="C219" i="51"/>
  <c r="D219" i="51"/>
  <c r="L219" i="51"/>
  <c r="C220" i="51"/>
  <c r="D220" i="51"/>
  <c r="L220" i="51"/>
  <c r="C221" i="51"/>
  <c r="D221" i="51"/>
  <c r="L221" i="51"/>
  <c r="C222" i="51"/>
  <c r="D222" i="51"/>
  <c r="L222" i="51"/>
  <c r="C223" i="51"/>
  <c r="D223" i="51"/>
  <c r="L223" i="51"/>
  <c r="C224" i="51"/>
  <c r="D224" i="51"/>
  <c r="L224" i="51"/>
  <c r="C225" i="51"/>
  <c r="D225" i="51"/>
  <c r="L225" i="51"/>
  <c r="C226" i="51"/>
  <c r="D226" i="51"/>
  <c r="L226" i="51"/>
  <c r="C227" i="51"/>
  <c r="D227" i="51"/>
  <c r="L227" i="51"/>
  <c r="C228" i="51"/>
  <c r="D228" i="51"/>
  <c r="L228" i="51"/>
  <c r="C229" i="51"/>
  <c r="D229" i="51"/>
  <c r="L229" i="51"/>
  <c r="C230" i="51"/>
  <c r="D230" i="51"/>
  <c r="L230" i="51"/>
  <c r="C231" i="51"/>
  <c r="D231" i="51"/>
  <c r="L231" i="51"/>
  <c r="C232" i="51"/>
  <c r="D232" i="51"/>
  <c r="L232" i="51"/>
  <c r="C233" i="51"/>
  <c r="D233" i="51"/>
  <c r="L233" i="51"/>
  <c r="C234" i="51"/>
  <c r="D234" i="51"/>
  <c r="L234" i="51"/>
  <c r="C235" i="51"/>
  <c r="D235" i="51"/>
  <c r="L235" i="51"/>
  <c r="C236" i="51"/>
  <c r="D236" i="51"/>
  <c r="L236" i="51"/>
  <c r="C237" i="51"/>
  <c r="D237" i="51"/>
  <c r="L237" i="51"/>
  <c r="C238" i="51"/>
  <c r="D238" i="51"/>
  <c r="L238" i="51"/>
  <c r="C239" i="51"/>
  <c r="D239" i="51"/>
  <c r="L239" i="51"/>
  <c r="C240" i="51"/>
  <c r="D240" i="51"/>
  <c r="L240" i="51"/>
  <c r="C241" i="51"/>
  <c r="D241" i="51"/>
  <c r="L241" i="51"/>
  <c r="C242" i="51"/>
  <c r="D242" i="51"/>
  <c r="L242" i="51"/>
  <c r="C243" i="51"/>
  <c r="D243" i="51"/>
  <c r="L243" i="51"/>
  <c r="C244" i="51"/>
  <c r="D244" i="51"/>
  <c r="L244" i="51"/>
  <c r="C245" i="51"/>
  <c r="D245" i="51"/>
  <c r="L245" i="51"/>
  <c r="C246" i="51"/>
  <c r="D246" i="51"/>
  <c r="L246" i="51"/>
  <c r="C247" i="51"/>
  <c r="D247" i="51"/>
  <c r="L247" i="51"/>
  <c r="C248" i="51"/>
  <c r="D248" i="51"/>
  <c r="L248" i="51"/>
  <c r="C249" i="51"/>
  <c r="D249" i="51"/>
  <c r="L249" i="51"/>
  <c r="C250" i="51"/>
  <c r="D250" i="51"/>
  <c r="L250" i="51"/>
  <c r="C251" i="51"/>
  <c r="D251" i="51"/>
  <c r="L251" i="51"/>
  <c r="C252" i="51"/>
  <c r="D252" i="51"/>
  <c r="L252" i="51"/>
  <c r="C253" i="51"/>
  <c r="D253" i="51"/>
  <c r="L253" i="51"/>
  <c r="I254" i="51" l="1"/>
  <c r="E254" i="51"/>
  <c r="L254" i="51"/>
  <c r="F254" i="51"/>
  <c r="G254" i="51"/>
  <c r="H254" i="51"/>
  <c r="C4" i="50"/>
  <c r="D4" i="50"/>
  <c r="C5" i="50"/>
  <c r="D5" i="50"/>
  <c r="C6" i="50"/>
  <c r="D6" i="50"/>
  <c r="C7" i="50"/>
  <c r="D7" i="50"/>
  <c r="C16" i="50"/>
  <c r="D16" i="50"/>
  <c r="C17" i="50"/>
  <c r="D17" i="50"/>
  <c r="C18" i="50"/>
  <c r="D18" i="50"/>
  <c r="C19" i="50"/>
  <c r="D19" i="50"/>
  <c r="C20" i="50"/>
  <c r="D20" i="50"/>
  <c r="C21" i="50"/>
  <c r="D21" i="50"/>
  <c r="C22" i="50"/>
  <c r="D22" i="50"/>
  <c r="C23" i="50"/>
  <c r="D23" i="50"/>
  <c r="C24" i="50"/>
  <c r="D24" i="50"/>
  <c r="C25" i="50"/>
  <c r="D25" i="50"/>
  <c r="C26" i="50"/>
  <c r="D26" i="50"/>
  <c r="C27" i="50"/>
  <c r="D27" i="50"/>
  <c r="C28" i="50"/>
  <c r="D28" i="50"/>
  <c r="C29" i="50"/>
  <c r="D29" i="50"/>
  <c r="C30" i="50"/>
  <c r="D30" i="50"/>
  <c r="C31" i="50"/>
  <c r="D31" i="50"/>
  <c r="C32" i="50"/>
  <c r="D32" i="50"/>
  <c r="C33" i="50"/>
  <c r="D33" i="50"/>
  <c r="C34" i="50"/>
  <c r="D34" i="50"/>
  <c r="C35" i="50"/>
  <c r="D35" i="50"/>
  <c r="K324" i="50"/>
  <c r="L323" i="50"/>
  <c r="C323" i="50"/>
  <c r="L322" i="50"/>
  <c r="C322" i="50"/>
  <c r="L321" i="50"/>
  <c r="C321" i="50"/>
  <c r="L320" i="50"/>
  <c r="C320" i="50"/>
  <c r="L319" i="50"/>
  <c r="C319" i="50"/>
  <c r="L318" i="50"/>
  <c r="C318" i="50"/>
  <c r="L317" i="50"/>
  <c r="C317" i="50"/>
  <c r="L316" i="50"/>
  <c r="C316" i="50"/>
  <c r="L315" i="50"/>
  <c r="C315" i="50"/>
  <c r="L314" i="50"/>
  <c r="C314" i="50"/>
  <c r="L313" i="50"/>
  <c r="C313" i="50"/>
  <c r="L312" i="50"/>
  <c r="C312" i="50"/>
  <c r="L311" i="50"/>
  <c r="C311" i="50"/>
  <c r="L310" i="50"/>
  <c r="C310" i="50"/>
  <c r="L309" i="50"/>
  <c r="C309" i="50"/>
  <c r="L308" i="50"/>
  <c r="C308" i="50"/>
  <c r="L307" i="50"/>
  <c r="C307" i="50"/>
  <c r="L306" i="50"/>
  <c r="C306" i="50"/>
  <c r="L305" i="50"/>
  <c r="C305" i="50"/>
  <c r="L304" i="50"/>
  <c r="C304" i="50"/>
  <c r="L303" i="50"/>
  <c r="C303" i="50"/>
  <c r="L302" i="50"/>
  <c r="C302" i="50"/>
  <c r="L301" i="50"/>
  <c r="C301" i="50"/>
  <c r="L300" i="50"/>
  <c r="C300" i="50"/>
  <c r="L299" i="50"/>
  <c r="C299" i="50"/>
  <c r="L298" i="50"/>
  <c r="C298" i="50"/>
  <c r="L297" i="50"/>
  <c r="C297" i="50"/>
  <c r="L296" i="50"/>
  <c r="C296" i="50"/>
  <c r="L295" i="50"/>
  <c r="C295" i="50"/>
  <c r="L294" i="50"/>
  <c r="C294" i="50"/>
  <c r="L293" i="50"/>
  <c r="C293" i="50"/>
  <c r="L292" i="50"/>
  <c r="C292" i="50"/>
  <c r="L291" i="50"/>
  <c r="C291" i="50"/>
  <c r="L290" i="50"/>
  <c r="C290" i="50"/>
  <c r="L289" i="50"/>
  <c r="C289" i="50"/>
  <c r="L288" i="50"/>
  <c r="C288" i="50"/>
  <c r="L287" i="50"/>
  <c r="C287" i="50"/>
  <c r="L286" i="50"/>
  <c r="C286" i="50"/>
  <c r="L285" i="50"/>
  <c r="C285" i="50"/>
  <c r="L284" i="50"/>
  <c r="C284" i="50"/>
  <c r="L283" i="50"/>
  <c r="C283" i="50"/>
  <c r="L282" i="50"/>
  <c r="C282" i="50"/>
  <c r="L281" i="50"/>
  <c r="C281" i="50"/>
  <c r="L280" i="50"/>
  <c r="C280" i="50"/>
  <c r="L279" i="50"/>
  <c r="C279" i="50"/>
  <c r="L278" i="50"/>
  <c r="C278" i="50"/>
  <c r="L277" i="50"/>
  <c r="C277" i="50"/>
  <c r="L276" i="50"/>
  <c r="C276" i="50"/>
  <c r="L275" i="50"/>
  <c r="C275" i="50"/>
  <c r="L274" i="50"/>
  <c r="C274" i="50"/>
  <c r="L273" i="50"/>
  <c r="C273" i="50"/>
  <c r="L272" i="50"/>
  <c r="C272" i="50"/>
  <c r="L271" i="50"/>
  <c r="C271" i="50"/>
  <c r="L270" i="50"/>
  <c r="C270" i="50"/>
  <c r="L269" i="50"/>
  <c r="C269" i="50"/>
  <c r="L268" i="50"/>
  <c r="C268" i="50"/>
  <c r="L267" i="50"/>
  <c r="C267" i="50"/>
  <c r="L266" i="50"/>
  <c r="C266" i="50"/>
  <c r="L265" i="50"/>
  <c r="C265" i="50"/>
  <c r="L264" i="50"/>
  <c r="C264" i="50"/>
  <c r="L263" i="50"/>
  <c r="C263" i="50"/>
  <c r="L262" i="50"/>
  <c r="C262" i="50"/>
  <c r="L261" i="50"/>
  <c r="C261" i="50"/>
  <c r="L260" i="50"/>
  <c r="C260" i="50"/>
  <c r="L259" i="50"/>
  <c r="C259" i="50"/>
  <c r="L258" i="50"/>
  <c r="C258" i="50"/>
  <c r="L257" i="50"/>
  <c r="C257" i="50"/>
  <c r="L256" i="50"/>
  <c r="C256" i="50"/>
  <c r="L255" i="50"/>
  <c r="C255" i="50"/>
  <c r="L254" i="50"/>
  <c r="C254" i="50"/>
  <c r="L253" i="50"/>
  <c r="C253" i="50"/>
  <c r="L252" i="50"/>
  <c r="C252" i="50"/>
  <c r="L251" i="50"/>
  <c r="C251" i="50"/>
  <c r="L250" i="50"/>
  <c r="C250" i="50"/>
  <c r="L249" i="50"/>
  <c r="C249" i="50"/>
  <c r="L248" i="50"/>
  <c r="C248" i="50"/>
  <c r="L247" i="50"/>
  <c r="C247" i="50"/>
  <c r="L246" i="50"/>
  <c r="C246" i="50"/>
  <c r="L245" i="50"/>
  <c r="C245" i="50"/>
  <c r="L244" i="50"/>
  <c r="C244" i="50"/>
  <c r="L243" i="50"/>
  <c r="C243" i="50"/>
  <c r="L242" i="50"/>
  <c r="C242" i="50"/>
  <c r="L241" i="50"/>
  <c r="C241" i="50"/>
  <c r="L240" i="50"/>
  <c r="C240" i="50"/>
  <c r="L239" i="50"/>
  <c r="C239" i="50"/>
  <c r="L238" i="50"/>
  <c r="C238" i="50"/>
  <c r="L237" i="50"/>
  <c r="C237" i="50"/>
  <c r="L236" i="50"/>
  <c r="C236" i="50"/>
  <c r="L235" i="50"/>
  <c r="C235" i="50"/>
  <c r="L234" i="50"/>
  <c r="C234" i="50"/>
  <c r="L233" i="50"/>
  <c r="C233" i="50"/>
  <c r="L232" i="50"/>
  <c r="C232" i="50"/>
  <c r="L231" i="50"/>
  <c r="C231" i="50"/>
  <c r="L230" i="50"/>
  <c r="C230" i="50"/>
  <c r="L229" i="50"/>
  <c r="C229" i="50"/>
  <c r="L228" i="50"/>
  <c r="C228" i="50"/>
  <c r="L227" i="50"/>
  <c r="C227" i="50"/>
  <c r="L226" i="50"/>
  <c r="C226" i="50"/>
  <c r="L225" i="50"/>
  <c r="C225" i="50"/>
  <c r="L224" i="50"/>
  <c r="C224" i="50"/>
  <c r="L223" i="50"/>
  <c r="C223" i="50"/>
  <c r="L222" i="50"/>
  <c r="C222" i="50"/>
  <c r="L221" i="50"/>
  <c r="C221" i="50"/>
  <c r="L220" i="50"/>
  <c r="C220" i="50"/>
  <c r="L219" i="50"/>
  <c r="C219" i="50"/>
  <c r="L218" i="50"/>
  <c r="C218" i="50"/>
  <c r="L217" i="50"/>
  <c r="C217" i="50"/>
  <c r="L216" i="50"/>
  <c r="C216" i="50"/>
  <c r="L215" i="50"/>
  <c r="C215" i="50"/>
  <c r="L214" i="50"/>
  <c r="C214" i="50"/>
  <c r="L213" i="50"/>
  <c r="C213" i="50"/>
  <c r="L212" i="50"/>
  <c r="C212" i="50"/>
  <c r="L211" i="50"/>
  <c r="C211" i="50"/>
  <c r="L210" i="50"/>
  <c r="C210" i="50"/>
  <c r="L209" i="50"/>
  <c r="C209" i="50"/>
  <c r="L208" i="50"/>
  <c r="C208" i="50"/>
  <c r="L207" i="50"/>
  <c r="C207" i="50"/>
  <c r="L206" i="50"/>
  <c r="C206" i="50"/>
  <c r="L205" i="50"/>
  <c r="C205" i="50"/>
  <c r="L204" i="50"/>
  <c r="C204" i="50"/>
  <c r="L203" i="50"/>
  <c r="C203" i="50"/>
  <c r="L202" i="50"/>
  <c r="C202" i="50"/>
  <c r="L201" i="50"/>
  <c r="C201" i="50"/>
  <c r="L200" i="50"/>
  <c r="C200" i="50"/>
  <c r="L199" i="50"/>
  <c r="C199" i="50"/>
  <c r="L198" i="50"/>
  <c r="C198" i="50"/>
  <c r="L197" i="50"/>
  <c r="C197" i="50"/>
  <c r="L196" i="50"/>
  <c r="C196" i="50"/>
  <c r="L195" i="50"/>
  <c r="C195" i="50"/>
  <c r="L194" i="50"/>
  <c r="C194" i="50"/>
  <c r="L193" i="50"/>
  <c r="C193" i="50"/>
  <c r="L192" i="50"/>
  <c r="C192" i="50"/>
  <c r="L191" i="50"/>
  <c r="C191" i="50"/>
  <c r="L190" i="50"/>
  <c r="C190" i="50"/>
  <c r="L189" i="50"/>
  <c r="C189" i="50"/>
  <c r="L188" i="50"/>
  <c r="C188" i="50"/>
  <c r="L187" i="50"/>
  <c r="C187" i="50"/>
  <c r="L186" i="50"/>
  <c r="C186" i="50"/>
  <c r="L185" i="50"/>
  <c r="C185" i="50"/>
  <c r="L184" i="50"/>
  <c r="C184" i="50"/>
  <c r="L183" i="50"/>
  <c r="C183" i="50"/>
  <c r="L182" i="50"/>
  <c r="C182" i="50"/>
  <c r="L181" i="50"/>
  <c r="C181" i="50"/>
  <c r="L180" i="50"/>
  <c r="C180" i="50"/>
  <c r="L179" i="50"/>
  <c r="C179" i="50"/>
  <c r="L178" i="50"/>
  <c r="C178" i="50"/>
  <c r="L177" i="50"/>
  <c r="C177" i="50"/>
  <c r="L176" i="50"/>
  <c r="C176" i="50"/>
  <c r="L175" i="50"/>
  <c r="C175" i="50"/>
  <c r="L174" i="50"/>
  <c r="C174" i="50"/>
  <c r="L173" i="50"/>
  <c r="C173" i="50"/>
  <c r="L172" i="50"/>
  <c r="C172" i="50"/>
  <c r="L171" i="50"/>
  <c r="C171" i="50"/>
  <c r="L170" i="50"/>
  <c r="C170" i="50"/>
  <c r="L169" i="50"/>
  <c r="C169" i="50"/>
  <c r="L168" i="50"/>
  <c r="C168" i="50"/>
  <c r="L167" i="50"/>
  <c r="C167" i="50"/>
  <c r="L166" i="50"/>
  <c r="C166" i="50"/>
  <c r="L165" i="50"/>
  <c r="C165" i="50"/>
  <c r="L164" i="50"/>
  <c r="C164" i="50"/>
  <c r="L163" i="50"/>
  <c r="K163" i="50"/>
  <c r="J163" i="50"/>
  <c r="I163" i="50"/>
  <c r="H163" i="50"/>
  <c r="G163" i="50"/>
  <c r="F163" i="50"/>
  <c r="E163" i="50"/>
  <c r="D163" i="50"/>
  <c r="C163" i="50"/>
  <c r="L162" i="50"/>
  <c r="K162" i="50"/>
  <c r="J162" i="50"/>
  <c r="I162" i="50"/>
  <c r="H162" i="50"/>
  <c r="G162" i="50"/>
  <c r="F162" i="50"/>
  <c r="E162" i="50"/>
  <c r="D162" i="50"/>
  <c r="C162" i="50"/>
  <c r="L161" i="50"/>
  <c r="K161" i="50"/>
  <c r="J161" i="50"/>
  <c r="I161" i="50"/>
  <c r="H161" i="50"/>
  <c r="G161" i="50"/>
  <c r="F161" i="50"/>
  <c r="E161" i="50"/>
  <c r="D161" i="50"/>
  <c r="C161" i="50"/>
  <c r="L160" i="50"/>
  <c r="K160" i="50"/>
  <c r="J160" i="50"/>
  <c r="I160" i="50"/>
  <c r="H160" i="50"/>
  <c r="G160" i="50"/>
  <c r="F160" i="50"/>
  <c r="E160" i="50"/>
  <c r="D160" i="50"/>
  <c r="C160" i="50"/>
  <c r="L159" i="50"/>
  <c r="K159" i="50"/>
  <c r="J159" i="50"/>
  <c r="I159" i="50"/>
  <c r="H159" i="50"/>
  <c r="G159" i="50"/>
  <c r="F159" i="50"/>
  <c r="E159" i="50"/>
  <c r="D159" i="50"/>
  <c r="C159" i="50"/>
  <c r="L158" i="50"/>
  <c r="K158" i="50"/>
  <c r="J158" i="50"/>
  <c r="I158" i="50"/>
  <c r="H158" i="50"/>
  <c r="G158" i="50"/>
  <c r="F158" i="50"/>
  <c r="E158" i="50"/>
  <c r="D158" i="50"/>
  <c r="C158" i="50"/>
  <c r="L157" i="50"/>
  <c r="K157" i="50"/>
  <c r="J157" i="50"/>
  <c r="I157" i="50"/>
  <c r="H157" i="50"/>
  <c r="G157" i="50"/>
  <c r="F157" i="50"/>
  <c r="E157" i="50"/>
  <c r="D157" i="50"/>
  <c r="C157" i="50"/>
  <c r="L156" i="50"/>
  <c r="K156" i="50"/>
  <c r="J156" i="50"/>
  <c r="I156" i="50"/>
  <c r="H156" i="50"/>
  <c r="G156" i="50"/>
  <c r="F156" i="50"/>
  <c r="E156" i="50"/>
  <c r="D156" i="50"/>
  <c r="C156" i="50"/>
  <c r="L155" i="50"/>
  <c r="K155" i="50"/>
  <c r="J155" i="50"/>
  <c r="I155" i="50"/>
  <c r="H155" i="50"/>
  <c r="G155" i="50"/>
  <c r="F155" i="50"/>
  <c r="E155" i="50"/>
  <c r="D155" i="50"/>
  <c r="C155" i="50"/>
  <c r="L154" i="50"/>
  <c r="K154" i="50"/>
  <c r="J154" i="50"/>
  <c r="I154" i="50"/>
  <c r="H154" i="50"/>
  <c r="G154" i="50"/>
  <c r="F154" i="50"/>
  <c r="E154" i="50"/>
  <c r="D154" i="50"/>
  <c r="C154" i="50"/>
  <c r="L153" i="50"/>
  <c r="K153" i="50"/>
  <c r="J153" i="50"/>
  <c r="I153" i="50"/>
  <c r="H153" i="50"/>
  <c r="G153" i="50"/>
  <c r="F153" i="50"/>
  <c r="E153" i="50"/>
  <c r="D153" i="50"/>
  <c r="C153" i="50"/>
  <c r="L152" i="50"/>
  <c r="K152" i="50"/>
  <c r="J152" i="50"/>
  <c r="I152" i="50"/>
  <c r="H152" i="50"/>
  <c r="G152" i="50"/>
  <c r="F152" i="50"/>
  <c r="E152" i="50"/>
  <c r="D152" i="50"/>
  <c r="C152" i="50"/>
  <c r="L151" i="50"/>
  <c r="K151" i="50"/>
  <c r="J151" i="50"/>
  <c r="I151" i="50"/>
  <c r="H151" i="50"/>
  <c r="G151" i="50"/>
  <c r="F151" i="50"/>
  <c r="E151" i="50"/>
  <c r="D151" i="50"/>
  <c r="C151" i="50"/>
  <c r="L150" i="50"/>
  <c r="K150" i="50"/>
  <c r="J150" i="50"/>
  <c r="I150" i="50"/>
  <c r="H150" i="50"/>
  <c r="G150" i="50"/>
  <c r="F150" i="50"/>
  <c r="E150" i="50"/>
  <c r="D150" i="50"/>
  <c r="C150" i="50"/>
  <c r="L149" i="50"/>
  <c r="K149" i="50"/>
  <c r="J149" i="50"/>
  <c r="I149" i="50"/>
  <c r="H149" i="50"/>
  <c r="G149" i="50"/>
  <c r="F149" i="50"/>
  <c r="E149" i="50"/>
  <c r="D149" i="50"/>
  <c r="C149" i="50"/>
  <c r="L148" i="50"/>
  <c r="K148" i="50"/>
  <c r="J148" i="50"/>
  <c r="I148" i="50"/>
  <c r="H148" i="50"/>
  <c r="G148" i="50"/>
  <c r="F148" i="50"/>
  <c r="E148" i="50"/>
  <c r="D148" i="50"/>
  <c r="C148" i="50"/>
  <c r="L147" i="50"/>
  <c r="K147" i="50"/>
  <c r="J147" i="50"/>
  <c r="I147" i="50"/>
  <c r="H147" i="50"/>
  <c r="G147" i="50"/>
  <c r="F147" i="50"/>
  <c r="E147" i="50"/>
  <c r="D147" i="50"/>
  <c r="C147" i="50"/>
  <c r="L146" i="50"/>
  <c r="K146" i="50"/>
  <c r="J146" i="50"/>
  <c r="I146" i="50"/>
  <c r="H146" i="50"/>
  <c r="G146" i="50"/>
  <c r="F146" i="50"/>
  <c r="E146" i="50"/>
  <c r="D146" i="50"/>
  <c r="C146" i="50"/>
  <c r="L145" i="50"/>
  <c r="K145" i="50"/>
  <c r="J145" i="50"/>
  <c r="I145" i="50"/>
  <c r="H145" i="50"/>
  <c r="G145" i="50"/>
  <c r="F145" i="50"/>
  <c r="E145" i="50"/>
  <c r="D145" i="50"/>
  <c r="C145" i="50"/>
  <c r="L144" i="50"/>
  <c r="K144" i="50"/>
  <c r="J144" i="50"/>
  <c r="I144" i="50"/>
  <c r="H144" i="50"/>
  <c r="G144" i="50"/>
  <c r="F144" i="50"/>
  <c r="E144" i="50"/>
  <c r="D144" i="50"/>
  <c r="C144" i="50"/>
  <c r="L143" i="50"/>
  <c r="K143" i="50"/>
  <c r="J143" i="50"/>
  <c r="I143" i="50"/>
  <c r="H143" i="50"/>
  <c r="G143" i="50"/>
  <c r="F143" i="50"/>
  <c r="E143" i="50"/>
  <c r="D143" i="50"/>
  <c r="C143" i="50"/>
  <c r="L142" i="50"/>
  <c r="K142" i="50"/>
  <c r="J142" i="50"/>
  <c r="I142" i="50"/>
  <c r="H142" i="50"/>
  <c r="G142" i="50"/>
  <c r="F142" i="50"/>
  <c r="E142" i="50"/>
  <c r="D142" i="50"/>
  <c r="C142" i="50"/>
  <c r="L141" i="50"/>
  <c r="K141" i="50"/>
  <c r="J141" i="50"/>
  <c r="I141" i="50"/>
  <c r="H141" i="50"/>
  <c r="G141" i="50"/>
  <c r="F141" i="50"/>
  <c r="E141" i="50"/>
  <c r="D141" i="50"/>
  <c r="C141" i="50"/>
  <c r="L140" i="50"/>
  <c r="K140" i="50"/>
  <c r="J140" i="50"/>
  <c r="I140" i="50"/>
  <c r="H140" i="50"/>
  <c r="G140" i="50"/>
  <c r="F140" i="50"/>
  <c r="E140" i="50"/>
  <c r="D140" i="50"/>
  <c r="C140" i="50"/>
  <c r="L139" i="50"/>
  <c r="K139" i="50"/>
  <c r="J139" i="50"/>
  <c r="I139" i="50"/>
  <c r="H139" i="50"/>
  <c r="G139" i="50"/>
  <c r="F139" i="50"/>
  <c r="E139" i="50"/>
  <c r="D139" i="50"/>
  <c r="C139" i="50"/>
  <c r="L138" i="50"/>
  <c r="K138" i="50"/>
  <c r="J138" i="50"/>
  <c r="I138" i="50"/>
  <c r="H138" i="50"/>
  <c r="G138" i="50"/>
  <c r="F138" i="50"/>
  <c r="E138" i="50"/>
  <c r="D138" i="50"/>
  <c r="C138" i="50"/>
  <c r="L137" i="50"/>
  <c r="K137" i="50"/>
  <c r="J137" i="50"/>
  <c r="I137" i="50"/>
  <c r="H137" i="50"/>
  <c r="G137" i="50"/>
  <c r="F137" i="50"/>
  <c r="E137" i="50"/>
  <c r="D137" i="50"/>
  <c r="C137" i="50"/>
  <c r="L136" i="50"/>
  <c r="K136" i="50"/>
  <c r="J136" i="50"/>
  <c r="I136" i="50"/>
  <c r="H136" i="50"/>
  <c r="G136" i="50"/>
  <c r="F136" i="50"/>
  <c r="E136" i="50"/>
  <c r="D136" i="50"/>
  <c r="C136" i="50"/>
  <c r="L135" i="50"/>
  <c r="K135" i="50"/>
  <c r="J135" i="50"/>
  <c r="I135" i="50"/>
  <c r="H135" i="50"/>
  <c r="G135" i="50"/>
  <c r="F135" i="50"/>
  <c r="E135" i="50"/>
  <c r="D135" i="50"/>
  <c r="C135" i="50"/>
  <c r="L134" i="50"/>
  <c r="K134" i="50"/>
  <c r="J134" i="50"/>
  <c r="I134" i="50"/>
  <c r="H134" i="50"/>
  <c r="G134" i="50"/>
  <c r="F134" i="50"/>
  <c r="E134" i="50"/>
  <c r="D134" i="50"/>
  <c r="C134" i="50"/>
  <c r="L133" i="50"/>
  <c r="K133" i="50"/>
  <c r="J133" i="50"/>
  <c r="I133" i="50"/>
  <c r="H133" i="50"/>
  <c r="G133" i="50"/>
  <c r="F133" i="50"/>
  <c r="E133" i="50"/>
  <c r="D133" i="50"/>
  <c r="C133" i="50"/>
  <c r="L132" i="50"/>
  <c r="K132" i="50"/>
  <c r="J132" i="50"/>
  <c r="I132" i="50"/>
  <c r="H132" i="50"/>
  <c r="G132" i="50"/>
  <c r="F132" i="50"/>
  <c r="E132" i="50"/>
  <c r="D132" i="50"/>
  <c r="C132" i="50"/>
  <c r="L131" i="50"/>
  <c r="K131" i="50"/>
  <c r="J131" i="50"/>
  <c r="I131" i="50"/>
  <c r="H131" i="50"/>
  <c r="G131" i="50"/>
  <c r="F131" i="50"/>
  <c r="E131" i="50"/>
  <c r="D131" i="50"/>
  <c r="C131" i="50"/>
  <c r="L130" i="50"/>
  <c r="K130" i="50"/>
  <c r="J130" i="50"/>
  <c r="I130" i="50"/>
  <c r="H130" i="50"/>
  <c r="G130" i="50"/>
  <c r="F130" i="50"/>
  <c r="E130" i="50"/>
  <c r="D130" i="50"/>
  <c r="C130" i="50"/>
  <c r="L129" i="50"/>
  <c r="K129" i="50"/>
  <c r="J129" i="50"/>
  <c r="I129" i="50"/>
  <c r="H129" i="50"/>
  <c r="G129" i="50"/>
  <c r="F129" i="50"/>
  <c r="E129" i="50"/>
  <c r="D129" i="50"/>
  <c r="C129" i="50"/>
  <c r="L128" i="50"/>
  <c r="K128" i="50"/>
  <c r="J128" i="50"/>
  <c r="I128" i="50"/>
  <c r="H128" i="50"/>
  <c r="G128" i="50"/>
  <c r="F128" i="50"/>
  <c r="E128" i="50"/>
  <c r="D128" i="50"/>
  <c r="C128" i="50"/>
  <c r="L127" i="50"/>
  <c r="K127" i="50"/>
  <c r="J127" i="50"/>
  <c r="I127" i="50"/>
  <c r="H127" i="50"/>
  <c r="G127" i="50"/>
  <c r="F127" i="50"/>
  <c r="E127" i="50"/>
  <c r="D127" i="50"/>
  <c r="C127" i="50"/>
  <c r="L126" i="50"/>
  <c r="K126" i="50"/>
  <c r="J126" i="50"/>
  <c r="I126" i="50"/>
  <c r="H126" i="50"/>
  <c r="G126" i="50"/>
  <c r="F126" i="50"/>
  <c r="E126" i="50"/>
  <c r="D126" i="50"/>
  <c r="C126" i="50"/>
  <c r="L125" i="50"/>
  <c r="K125" i="50"/>
  <c r="J125" i="50"/>
  <c r="I125" i="50"/>
  <c r="H125" i="50"/>
  <c r="G125" i="50"/>
  <c r="F125" i="50"/>
  <c r="E125" i="50"/>
  <c r="D125" i="50"/>
  <c r="C125" i="50"/>
  <c r="L124" i="50"/>
  <c r="K124" i="50"/>
  <c r="J124" i="50"/>
  <c r="I124" i="50"/>
  <c r="H124" i="50"/>
  <c r="G124" i="50"/>
  <c r="F124" i="50"/>
  <c r="E124" i="50"/>
  <c r="D124" i="50"/>
  <c r="C124" i="50"/>
  <c r="L123" i="50"/>
  <c r="K123" i="50"/>
  <c r="J123" i="50"/>
  <c r="I123" i="50"/>
  <c r="H123" i="50"/>
  <c r="G123" i="50"/>
  <c r="F123" i="50"/>
  <c r="E123" i="50"/>
  <c r="D123" i="50"/>
  <c r="C123" i="50"/>
  <c r="L122" i="50"/>
  <c r="K122" i="50"/>
  <c r="J122" i="50"/>
  <c r="I122" i="50"/>
  <c r="H122" i="50"/>
  <c r="G122" i="50"/>
  <c r="F122" i="50"/>
  <c r="E122" i="50"/>
  <c r="D122" i="50"/>
  <c r="C122" i="50"/>
  <c r="L121" i="50"/>
  <c r="K121" i="50"/>
  <c r="J121" i="50"/>
  <c r="I121" i="50"/>
  <c r="H121" i="50"/>
  <c r="G121" i="50"/>
  <c r="F121" i="50"/>
  <c r="E121" i="50"/>
  <c r="D121" i="50"/>
  <c r="C121" i="50"/>
  <c r="L120" i="50"/>
  <c r="K120" i="50"/>
  <c r="J120" i="50"/>
  <c r="I120" i="50"/>
  <c r="H120" i="50"/>
  <c r="G120" i="50"/>
  <c r="F120" i="50"/>
  <c r="E120" i="50"/>
  <c r="D120" i="50"/>
  <c r="C120" i="50"/>
  <c r="L119" i="50"/>
  <c r="K119" i="50"/>
  <c r="J119" i="50"/>
  <c r="I119" i="50"/>
  <c r="H119" i="50"/>
  <c r="G119" i="50"/>
  <c r="F119" i="50"/>
  <c r="E119" i="50"/>
  <c r="D119" i="50"/>
  <c r="C119" i="50"/>
  <c r="L118" i="50"/>
  <c r="K118" i="50"/>
  <c r="J118" i="50"/>
  <c r="I118" i="50"/>
  <c r="H118" i="50"/>
  <c r="G118" i="50"/>
  <c r="F118" i="50"/>
  <c r="E118" i="50"/>
  <c r="D118" i="50"/>
  <c r="C118" i="50"/>
  <c r="L117" i="50"/>
  <c r="K117" i="50"/>
  <c r="J117" i="50"/>
  <c r="I117" i="50"/>
  <c r="H117" i="50"/>
  <c r="G117" i="50"/>
  <c r="F117" i="50"/>
  <c r="E117" i="50"/>
  <c r="D117" i="50"/>
  <c r="C117" i="50"/>
  <c r="L116" i="50"/>
  <c r="K116" i="50"/>
  <c r="J116" i="50"/>
  <c r="I116" i="50"/>
  <c r="H116" i="50"/>
  <c r="G116" i="50"/>
  <c r="F116" i="50"/>
  <c r="E116" i="50"/>
  <c r="D116" i="50"/>
  <c r="C116" i="50"/>
  <c r="L115" i="50"/>
  <c r="K115" i="50"/>
  <c r="J115" i="50"/>
  <c r="I115" i="50"/>
  <c r="H115" i="50"/>
  <c r="G115" i="50"/>
  <c r="F115" i="50"/>
  <c r="E115" i="50"/>
  <c r="D115" i="50"/>
  <c r="C115" i="50"/>
  <c r="L114" i="50"/>
  <c r="K114" i="50"/>
  <c r="J114" i="50"/>
  <c r="I114" i="50"/>
  <c r="H114" i="50"/>
  <c r="G114" i="50"/>
  <c r="F114" i="50"/>
  <c r="E114" i="50"/>
  <c r="D114" i="50"/>
  <c r="C114" i="50"/>
  <c r="L113" i="50"/>
  <c r="K113" i="50"/>
  <c r="J113" i="50"/>
  <c r="I113" i="50"/>
  <c r="H113" i="50"/>
  <c r="G113" i="50"/>
  <c r="F113" i="50"/>
  <c r="E113" i="50"/>
  <c r="D113" i="50"/>
  <c r="C113" i="50"/>
  <c r="L112" i="50"/>
  <c r="K112" i="50"/>
  <c r="J112" i="50"/>
  <c r="I112" i="50"/>
  <c r="H112" i="50"/>
  <c r="G112" i="50"/>
  <c r="F112" i="50"/>
  <c r="E112" i="50"/>
  <c r="D112" i="50"/>
  <c r="C112" i="50"/>
  <c r="L111" i="50"/>
  <c r="K111" i="50"/>
  <c r="J111" i="50"/>
  <c r="I111" i="50"/>
  <c r="H111" i="50"/>
  <c r="G111" i="50"/>
  <c r="F111" i="50"/>
  <c r="E111" i="50"/>
  <c r="D111" i="50"/>
  <c r="C111" i="50"/>
  <c r="L110" i="50"/>
  <c r="K110" i="50"/>
  <c r="J110" i="50"/>
  <c r="I110" i="50"/>
  <c r="H110" i="50"/>
  <c r="G110" i="50"/>
  <c r="F110" i="50"/>
  <c r="E110" i="50"/>
  <c r="D110" i="50"/>
  <c r="C110" i="50"/>
  <c r="L109" i="50"/>
  <c r="K109" i="50"/>
  <c r="J109" i="50"/>
  <c r="I109" i="50"/>
  <c r="H109" i="50"/>
  <c r="G109" i="50"/>
  <c r="F109" i="50"/>
  <c r="E109" i="50"/>
  <c r="D109" i="50"/>
  <c r="C109" i="50"/>
  <c r="L108" i="50"/>
  <c r="K108" i="50"/>
  <c r="J108" i="50"/>
  <c r="I108" i="50"/>
  <c r="H108" i="50"/>
  <c r="G108" i="50"/>
  <c r="F108" i="50"/>
  <c r="E108" i="50"/>
  <c r="D108" i="50"/>
  <c r="C108" i="50"/>
  <c r="L107" i="50"/>
  <c r="K107" i="50"/>
  <c r="J107" i="50"/>
  <c r="I107" i="50"/>
  <c r="H107" i="50"/>
  <c r="G107" i="50"/>
  <c r="F107" i="50"/>
  <c r="E107" i="50"/>
  <c r="D107" i="50"/>
  <c r="C107" i="50"/>
  <c r="L106" i="50"/>
  <c r="K106" i="50"/>
  <c r="J106" i="50"/>
  <c r="I106" i="50"/>
  <c r="H106" i="50"/>
  <c r="G106" i="50"/>
  <c r="F106" i="50"/>
  <c r="E106" i="50"/>
  <c r="D106" i="50"/>
  <c r="C106" i="50"/>
  <c r="L105" i="50"/>
  <c r="K105" i="50"/>
  <c r="J105" i="50"/>
  <c r="I105" i="50"/>
  <c r="H105" i="50"/>
  <c r="G105" i="50"/>
  <c r="F105" i="50"/>
  <c r="E105" i="50"/>
  <c r="D105" i="50"/>
  <c r="C105" i="50"/>
  <c r="L104" i="50"/>
  <c r="K104" i="50"/>
  <c r="J104" i="50"/>
  <c r="I104" i="50"/>
  <c r="H104" i="50"/>
  <c r="G104" i="50"/>
  <c r="F104" i="50"/>
  <c r="E104" i="50"/>
  <c r="D104" i="50"/>
  <c r="C104" i="50"/>
  <c r="L103" i="50"/>
  <c r="K103" i="50"/>
  <c r="J103" i="50"/>
  <c r="I103" i="50"/>
  <c r="H103" i="50"/>
  <c r="G103" i="50"/>
  <c r="F103" i="50"/>
  <c r="E103" i="50"/>
  <c r="D103" i="50"/>
  <c r="C103" i="50"/>
  <c r="L102" i="50"/>
  <c r="K102" i="50"/>
  <c r="J102" i="50"/>
  <c r="I102" i="50"/>
  <c r="H102" i="50"/>
  <c r="G102" i="50"/>
  <c r="F102" i="50"/>
  <c r="E102" i="50"/>
  <c r="D102" i="50"/>
  <c r="C102" i="50"/>
  <c r="L101" i="50"/>
  <c r="K101" i="50"/>
  <c r="J101" i="50"/>
  <c r="I101" i="50"/>
  <c r="H101" i="50"/>
  <c r="G101" i="50"/>
  <c r="F101" i="50"/>
  <c r="E101" i="50"/>
  <c r="D101" i="50"/>
  <c r="C101" i="50"/>
  <c r="L100" i="50"/>
  <c r="K100" i="50"/>
  <c r="J100" i="50"/>
  <c r="I100" i="50"/>
  <c r="H100" i="50"/>
  <c r="G100" i="50"/>
  <c r="F100" i="50"/>
  <c r="E100" i="50"/>
  <c r="D100" i="50"/>
  <c r="C100" i="50"/>
  <c r="L99" i="50"/>
  <c r="K99" i="50"/>
  <c r="J99" i="50"/>
  <c r="I99" i="50"/>
  <c r="H99" i="50"/>
  <c r="G99" i="50"/>
  <c r="F99" i="50"/>
  <c r="E99" i="50"/>
  <c r="D99" i="50"/>
  <c r="C99" i="50"/>
  <c r="L98" i="50"/>
  <c r="K98" i="50"/>
  <c r="J98" i="50"/>
  <c r="I98" i="50"/>
  <c r="H98" i="50"/>
  <c r="G98" i="50"/>
  <c r="F98" i="50"/>
  <c r="E98" i="50"/>
  <c r="D98" i="50"/>
  <c r="C98" i="50"/>
  <c r="L97" i="50"/>
  <c r="K97" i="50"/>
  <c r="J97" i="50"/>
  <c r="I97" i="50"/>
  <c r="H97" i="50"/>
  <c r="G97" i="50"/>
  <c r="F97" i="50"/>
  <c r="E97" i="50"/>
  <c r="D97" i="50"/>
  <c r="C97" i="50"/>
  <c r="L96" i="50"/>
  <c r="K96" i="50"/>
  <c r="J96" i="50"/>
  <c r="I96" i="50"/>
  <c r="H96" i="50"/>
  <c r="G96" i="50"/>
  <c r="F96" i="50"/>
  <c r="E96" i="50"/>
  <c r="D96" i="50"/>
  <c r="C96" i="50"/>
  <c r="L95" i="50"/>
  <c r="K95" i="50"/>
  <c r="J95" i="50"/>
  <c r="I95" i="50"/>
  <c r="H95" i="50"/>
  <c r="G95" i="50"/>
  <c r="F95" i="50"/>
  <c r="E95" i="50"/>
  <c r="D95" i="50"/>
  <c r="C95" i="50"/>
  <c r="L94" i="50"/>
  <c r="K94" i="50"/>
  <c r="J94" i="50"/>
  <c r="I94" i="50"/>
  <c r="H94" i="50"/>
  <c r="G94" i="50"/>
  <c r="F94" i="50"/>
  <c r="E94" i="50"/>
  <c r="D94" i="50"/>
  <c r="C94" i="50"/>
  <c r="L93" i="50"/>
  <c r="K93" i="50"/>
  <c r="J93" i="50"/>
  <c r="I93" i="50"/>
  <c r="H93" i="50"/>
  <c r="G93" i="50"/>
  <c r="F93" i="50"/>
  <c r="E93" i="50"/>
  <c r="D93" i="50"/>
  <c r="C93" i="50"/>
  <c r="L92" i="50"/>
  <c r="K92" i="50"/>
  <c r="J92" i="50"/>
  <c r="I92" i="50"/>
  <c r="H92" i="50"/>
  <c r="G92" i="50"/>
  <c r="F92" i="50"/>
  <c r="E92" i="50"/>
  <c r="D92" i="50"/>
  <c r="C92" i="50"/>
  <c r="L91" i="50"/>
  <c r="K91" i="50"/>
  <c r="J91" i="50"/>
  <c r="I91" i="50"/>
  <c r="H91" i="50"/>
  <c r="G91" i="50"/>
  <c r="F91" i="50"/>
  <c r="E91" i="50"/>
  <c r="D91" i="50"/>
  <c r="C91" i="50"/>
  <c r="L90" i="50"/>
  <c r="K90" i="50"/>
  <c r="J90" i="50"/>
  <c r="I90" i="50"/>
  <c r="H90" i="50"/>
  <c r="G90" i="50"/>
  <c r="F90" i="50"/>
  <c r="E90" i="50"/>
  <c r="D90" i="50"/>
  <c r="C90" i="50"/>
  <c r="L89" i="50"/>
  <c r="K89" i="50"/>
  <c r="J89" i="50"/>
  <c r="I89" i="50"/>
  <c r="H89" i="50"/>
  <c r="G89" i="50"/>
  <c r="F89" i="50"/>
  <c r="E89" i="50"/>
  <c r="D89" i="50"/>
  <c r="C89" i="50"/>
  <c r="L88" i="50"/>
  <c r="K88" i="50"/>
  <c r="J88" i="50"/>
  <c r="I88" i="50"/>
  <c r="H88" i="50"/>
  <c r="G88" i="50"/>
  <c r="F88" i="50"/>
  <c r="E88" i="50"/>
  <c r="D88" i="50"/>
  <c r="C88" i="50"/>
  <c r="L87" i="50"/>
  <c r="K87" i="50"/>
  <c r="J87" i="50"/>
  <c r="I87" i="50"/>
  <c r="H87" i="50"/>
  <c r="G87" i="50"/>
  <c r="F87" i="50"/>
  <c r="E87" i="50"/>
  <c r="D87" i="50"/>
  <c r="C87" i="50"/>
  <c r="L86" i="50"/>
  <c r="K86" i="50"/>
  <c r="J86" i="50"/>
  <c r="I86" i="50"/>
  <c r="H86" i="50"/>
  <c r="G86" i="50"/>
  <c r="F86" i="50"/>
  <c r="E86" i="50"/>
  <c r="D86" i="50"/>
  <c r="C86" i="50"/>
  <c r="L85" i="50"/>
  <c r="K85" i="50"/>
  <c r="J85" i="50"/>
  <c r="I85" i="50"/>
  <c r="H85" i="50"/>
  <c r="G85" i="50"/>
  <c r="F85" i="50"/>
  <c r="E85" i="50"/>
  <c r="D85" i="50"/>
  <c r="C85" i="50"/>
  <c r="L84" i="50"/>
  <c r="K84" i="50"/>
  <c r="J84" i="50"/>
  <c r="I84" i="50"/>
  <c r="H84" i="50"/>
  <c r="G84" i="50"/>
  <c r="F84" i="50"/>
  <c r="E84" i="50"/>
  <c r="D84" i="50"/>
  <c r="C84" i="50"/>
  <c r="L83" i="50"/>
  <c r="K83" i="50"/>
  <c r="J83" i="50"/>
  <c r="I83" i="50"/>
  <c r="H83" i="50"/>
  <c r="G83" i="50"/>
  <c r="F83" i="50"/>
  <c r="E83" i="50"/>
  <c r="D83" i="50"/>
  <c r="C83" i="50"/>
  <c r="L82" i="50"/>
  <c r="K82" i="50"/>
  <c r="J82" i="50"/>
  <c r="I82" i="50"/>
  <c r="H82" i="50"/>
  <c r="G82" i="50"/>
  <c r="F82" i="50"/>
  <c r="E82" i="50"/>
  <c r="D82" i="50"/>
  <c r="C82" i="50"/>
  <c r="L81" i="50"/>
  <c r="K81" i="50"/>
  <c r="J81" i="50"/>
  <c r="I81" i="50"/>
  <c r="H81" i="50"/>
  <c r="G81" i="50"/>
  <c r="F81" i="50"/>
  <c r="E81" i="50"/>
  <c r="D81" i="50"/>
  <c r="C81" i="50"/>
  <c r="L80" i="50"/>
  <c r="K80" i="50"/>
  <c r="J80" i="50"/>
  <c r="I80" i="50"/>
  <c r="H80" i="50"/>
  <c r="G80" i="50"/>
  <c r="F80" i="50"/>
  <c r="E80" i="50"/>
  <c r="D80" i="50"/>
  <c r="C80" i="50"/>
  <c r="L79" i="50"/>
  <c r="K79" i="50"/>
  <c r="J79" i="50"/>
  <c r="I79" i="50"/>
  <c r="H79" i="50"/>
  <c r="G79" i="50"/>
  <c r="F79" i="50"/>
  <c r="E79" i="50"/>
  <c r="D79" i="50"/>
  <c r="C79" i="50"/>
  <c r="L78" i="50"/>
  <c r="K78" i="50"/>
  <c r="J78" i="50"/>
  <c r="I78" i="50"/>
  <c r="H78" i="50"/>
  <c r="G78" i="50"/>
  <c r="F78" i="50"/>
  <c r="E78" i="50"/>
  <c r="D78" i="50"/>
  <c r="C78" i="50"/>
  <c r="L77" i="50"/>
  <c r="K77" i="50"/>
  <c r="J77" i="50"/>
  <c r="I77" i="50"/>
  <c r="H77" i="50"/>
  <c r="G77" i="50"/>
  <c r="F77" i="50"/>
  <c r="E77" i="50"/>
  <c r="D77" i="50"/>
  <c r="C77" i="50"/>
  <c r="L76" i="50"/>
  <c r="K76" i="50"/>
  <c r="J76" i="50"/>
  <c r="I76" i="50"/>
  <c r="H76" i="50"/>
  <c r="G76" i="50"/>
  <c r="F76" i="50"/>
  <c r="E76" i="50"/>
  <c r="D76" i="50"/>
  <c r="C76" i="50"/>
  <c r="L75" i="50"/>
  <c r="K75" i="50"/>
  <c r="J75" i="50"/>
  <c r="I75" i="50"/>
  <c r="H75" i="50"/>
  <c r="G75" i="50"/>
  <c r="F75" i="50"/>
  <c r="E75" i="50"/>
  <c r="D75" i="50"/>
  <c r="C75" i="50"/>
  <c r="L74" i="50"/>
  <c r="K74" i="50"/>
  <c r="J74" i="50"/>
  <c r="I74" i="50"/>
  <c r="H74" i="50"/>
  <c r="G74" i="50"/>
  <c r="F74" i="50"/>
  <c r="E74" i="50"/>
  <c r="D74" i="50"/>
  <c r="C74" i="50"/>
  <c r="L73" i="50"/>
  <c r="K73" i="50"/>
  <c r="J73" i="50"/>
  <c r="I73" i="50"/>
  <c r="H73" i="50"/>
  <c r="G73" i="50"/>
  <c r="F73" i="50"/>
  <c r="E73" i="50"/>
  <c r="D73" i="50"/>
  <c r="C73" i="50"/>
  <c r="L72" i="50"/>
  <c r="K72" i="50"/>
  <c r="J72" i="50"/>
  <c r="I72" i="50"/>
  <c r="H72" i="50"/>
  <c r="G72" i="50"/>
  <c r="F72" i="50"/>
  <c r="E72" i="50"/>
  <c r="D72" i="50"/>
  <c r="C72" i="50"/>
  <c r="L71" i="50"/>
  <c r="K71" i="50"/>
  <c r="J71" i="50"/>
  <c r="I71" i="50"/>
  <c r="H71" i="50"/>
  <c r="G71" i="50"/>
  <c r="F71" i="50"/>
  <c r="E71" i="50"/>
  <c r="D71" i="50"/>
  <c r="C71" i="50"/>
  <c r="L70" i="50"/>
  <c r="K70" i="50"/>
  <c r="J70" i="50"/>
  <c r="I70" i="50"/>
  <c r="H70" i="50"/>
  <c r="G70" i="50"/>
  <c r="F70" i="50"/>
  <c r="E70" i="50"/>
  <c r="D70" i="50"/>
  <c r="C70" i="50"/>
  <c r="L69" i="50"/>
  <c r="K69" i="50"/>
  <c r="J69" i="50"/>
  <c r="I69" i="50"/>
  <c r="H69" i="50"/>
  <c r="G69" i="50"/>
  <c r="F69" i="50"/>
  <c r="E69" i="50"/>
  <c r="D69" i="50"/>
  <c r="C69" i="50"/>
  <c r="L68" i="50"/>
  <c r="K68" i="50"/>
  <c r="J68" i="50"/>
  <c r="I68" i="50"/>
  <c r="H68" i="50"/>
  <c r="G68" i="50"/>
  <c r="F68" i="50"/>
  <c r="E68" i="50"/>
  <c r="D68" i="50"/>
  <c r="C68" i="50"/>
  <c r="L67" i="50"/>
  <c r="K67" i="50"/>
  <c r="J67" i="50"/>
  <c r="I67" i="50"/>
  <c r="H67" i="50"/>
  <c r="G67" i="50"/>
  <c r="F67" i="50"/>
  <c r="E67" i="50"/>
  <c r="D67" i="50"/>
  <c r="C67" i="50"/>
  <c r="L66" i="50"/>
  <c r="K66" i="50"/>
  <c r="J66" i="50"/>
  <c r="I66" i="50"/>
  <c r="H66" i="50"/>
  <c r="G66" i="50"/>
  <c r="F66" i="50"/>
  <c r="E66" i="50"/>
  <c r="D66" i="50"/>
  <c r="C66" i="50"/>
  <c r="L65" i="50"/>
  <c r="K65" i="50"/>
  <c r="J65" i="50"/>
  <c r="I65" i="50"/>
  <c r="H65" i="50"/>
  <c r="G65" i="50"/>
  <c r="F65" i="50"/>
  <c r="E65" i="50"/>
  <c r="D65" i="50"/>
  <c r="C65" i="50"/>
  <c r="L64" i="50"/>
  <c r="K64" i="50"/>
  <c r="J64" i="50"/>
  <c r="I64" i="50"/>
  <c r="H64" i="50"/>
  <c r="G64" i="50"/>
  <c r="F64" i="50"/>
  <c r="E64" i="50"/>
  <c r="D64" i="50"/>
  <c r="C64" i="50"/>
  <c r="L63" i="50"/>
  <c r="K63" i="50"/>
  <c r="J63" i="50"/>
  <c r="I63" i="50"/>
  <c r="H63" i="50"/>
  <c r="G63" i="50"/>
  <c r="F63" i="50"/>
  <c r="E63" i="50"/>
  <c r="D63" i="50"/>
  <c r="C63" i="50"/>
  <c r="L62" i="50"/>
  <c r="K62" i="50"/>
  <c r="J62" i="50"/>
  <c r="I62" i="50"/>
  <c r="H62" i="50"/>
  <c r="G62" i="50"/>
  <c r="F62" i="50"/>
  <c r="E62" i="50"/>
  <c r="D62" i="50"/>
  <c r="C62" i="50"/>
  <c r="L61" i="50"/>
  <c r="K61" i="50"/>
  <c r="J61" i="50"/>
  <c r="I61" i="50"/>
  <c r="H61" i="50"/>
  <c r="G61" i="50"/>
  <c r="F61" i="50"/>
  <c r="E61" i="50"/>
  <c r="D61" i="50"/>
  <c r="C61" i="50"/>
  <c r="L60" i="50"/>
  <c r="K60" i="50"/>
  <c r="J60" i="50"/>
  <c r="I60" i="50"/>
  <c r="H60" i="50"/>
  <c r="G60" i="50"/>
  <c r="F60" i="50"/>
  <c r="E60" i="50"/>
  <c r="D60" i="50"/>
  <c r="C60" i="50"/>
  <c r="L59" i="50"/>
  <c r="K59" i="50"/>
  <c r="J59" i="50"/>
  <c r="I59" i="50"/>
  <c r="H59" i="50"/>
  <c r="G59" i="50"/>
  <c r="F59" i="50"/>
  <c r="E59" i="50"/>
  <c r="D59" i="50"/>
  <c r="C59" i="50"/>
  <c r="L58" i="50"/>
  <c r="K58" i="50"/>
  <c r="J58" i="50"/>
  <c r="I58" i="50"/>
  <c r="H58" i="50"/>
  <c r="G58" i="50"/>
  <c r="F58" i="50"/>
  <c r="E58" i="50"/>
  <c r="D58" i="50"/>
  <c r="C58" i="50"/>
  <c r="L57" i="50"/>
  <c r="K57" i="50"/>
  <c r="J57" i="50"/>
  <c r="I57" i="50"/>
  <c r="H57" i="50"/>
  <c r="G57" i="50"/>
  <c r="F57" i="50"/>
  <c r="E57" i="50"/>
  <c r="D57" i="50"/>
  <c r="C57" i="50"/>
  <c r="L56" i="50"/>
  <c r="K56" i="50"/>
  <c r="J56" i="50"/>
  <c r="I56" i="50"/>
  <c r="H56" i="50"/>
  <c r="G56" i="50"/>
  <c r="F56" i="50"/>
  <c r="E56" i="50"/>
  <c r="D56" i="50"/>
  <c r="C56" i="50"/>
  <c r="L55" i="50"/>
  <c r="K55" i="50"/>
  <c r="J55" i="50"/>
  <c r="I55" i="50"/>
  <c r="H55" i="50"/>
  <c r="G55" i="50"/>
  <c r="F55" i="50"/>
  <c r="E55" i="50"/>
  <c r="D55" i="50"/>
  <c r="C55" i="50"/>
  <c r="L54" i="50"/>
  <c r="K54" i="50"/>
  <c r="J54" i="50"/>
  <c r="I54" i="50"/>
  <c r="H54" i="50"/>
  <c r="G54" i="50"/>
  <c r="F54" i="50"/>
  <c r="E54" i="50"/>
  <c r="D54" i="50"/>
  <c r="C54" i="50"/>
  <c r="L53" i="50"/>
  <c r="K53" i="50"/>
  <c r="J53" i="50"/>
  <c r="I53" i="50"/>
  <c r="H53" i="50"/>
  <c r="G53" i="50"/>
  <c r="F53" i="50"/>
  <c r="E53" i="50"/>
  <c r="D53" i="50"/>
  <c r="C53" i="50"/>
  <c r="L52" i="50"/>
  <c r="K52" i="50"/>
  <c r="J52" i="50"/>
  <c r="I52" i="50"/>
  <c r="H52" i="50"/>
  <c r="G52" i="50"/>
  <c r="F52" i="50"/>
  <c r="E52" i="50"/>
  <c r="D52" i="50"/>
  <c r="C52" i="50"/>
  <c r="L51" i="50"/>
  <c r="K51" i="50"/>
  <c r="J51" i="50"/>
  <c r="I51" i="50"/>
  <c r="H51" i="50"/>
  <c r="G51" i="50"/>
  <c r="F51" i="50"/>
  <c r="E51" i="50"/>
  <c r="D51" i="50"/>
  <c r="C51" i="50"/>
  <c r="L50" i="50"/>
  <c r="K50" i="50"/>
  <c r="J50" i="50"/>
  <c r="I50" i="50"/>
  <c r="H50" i="50"/>
  <c r="G50" i="50"/>
  <c r="F50" i="50"/>
  <c r="E50" i="50"/>
  <c r="D50" i="50"/>
  <c r="C50" i="50"/>
  <c r="L49" i="50"/>
  <c r="K49" i="50"/>
  <c r="J49" i="50"/>
  <c r="I49" i="50"/>
  <c r="H49" i="50"/>
  <c r="G49" i="50"/>
  <c r="F49" i="50"/>
  <c r="E49" i="50"/>
  <c r="D49" i="50"/>
  <c r="C49" i="50"/>
  <c r="L48" i="50"/>
  <c r="K48" i="50"/>
  <c r="J48" i="50"/>
  <c r="I48" i="50"/>
  <c r="H48" i="50"/>
  <c r="G48" i="50"/>
  <c r="F48" i="50"/>
  <c r="E48" i="50"/>
  <c r="D48" i="50"/>
  <c r="C48" i="50"/>
  <c r="L47" i="50"/>
  <c r="K47" i="50"/>
  <c r="J47" i="50"/>
  <c r="I47" i="50"/>
  <c r="H47" i="50"/>
  <c r="G47" i="50"/>
  <c r="F47" i="50"/>
  <c r="E47" i="50"/>
  <c r="D47" i="50"/>
  <c r="C47" i="50"/>
  <c r="L46" i="50"/>
  <c r="K46" i="50"/>
  <c r="J46" i="50"/>
  <c r="I46" i="50"/>
  <c r="H46" i="50"/>
  <c r="G46" i="50"/>
  <c r="F46" i="50"/>
  <c r="E46" i="50"/>
  <c r="D46" i="50"/>
  <c r="C46" i="50"/>
  <c r="L45" i="50"/>
  <c r="K45" i="50"/>
  <c r="J45" i="50"/>
  <c r="I45" i="50"/>
  <c r="H45" i="50"/>
  <c r="G45" i="50"/>
  <c r="F45" i="50"/>
  <c r="E45" i="50"/>
  <c r="D45" i="50"/>
  <c r="C45" i="50"/>
  <c r="L44" i="50"/>
  <c r="K44" i="50"/>
  <c r="J44" i="50"/>
  <c r="I44" i="50"/>
  <c r="H44" i="50"/>
  <c r="G44" i="50"/>
  <c r="F44" i="50"/>
  <c r="E44" i="50"/>
  <c r="D44" i="50"/>
  <c r="C44" i="50"/>
  <c r="L43" i="50"/>
  <c r="K43" i="50"/>
  <c r="J43" i="50"/>
  <c r="I43" i="50"/>
  <c r="H43" i="50"/>
  <c r="G43" i="50"/>
  <c r="F43" i="50"/>
  <c r="E43" i="50"/>
  <c r="D43" i="50"/>
  <c r="C43" i="50"/>
  <c r="L42" i="50"/>
  <c r="K42" i="50"/>
  <c r="J42" i="50"/>
  <c r="I42" i="50"/>
  <c r="H42" i="50"/>
  <c r="G42" i="50"/>
  <c r="F42" i="50"/>
  <c r="E42" i="50"/>
  <c r="D42" i="50"/>
  <c r="C42" i="50"/>
  <c r="L41" i="50"/>
  <c r="K41" i="50"/>
  <c r="J41" i="50"/>
  <c r="I41" i="50"/>
  <c r="H41" i="50"/>
  <c r="G41" i="50"/>
  <c r="F41" i="50"/>
  <c r="E41" i="50"/>
  <c r="D41" i="50"/>
  <c r="C41" i="50"/>
  <c r="L40" i="50"/>
  <c r="K40" i="50"/>
  <c r="J40" i="50"/>
  <c r="I40" i="50"/>
  <c r="H40" i="50"/>
  <c r="G40" i="50"/>
  <c r="F40" i="50"/>
  <c r="E40" i="50"/>
  <c r="D40" i="50"/>
  <c r="C40" i="50"/>
  <c r="L39" i="50"/>
  <c r="K39" i="50"/>
  <c r="J39" i="50"/>
  <c r="I39" i="50"/>
  <c r="H39" i="50"/>
  <c r="G39" i="50"/>
  <c r="F39" i="50"/>
  <c r="E39" i="50"/>
  <c r="D39" i="50"/>
  <c r="C39" i="50"/>
  <c r="L38" i="50"/>
  <c r="K38" i="50"/>
  <c r="J38" i="50"/>
  <c r="I38" i="50"/>
  <c r="H38" i="50"/>
  <c r="G38" i="50"/>
  <c r="F38" i="50"/>
  <c r="E38" i="50"/>
  <c r="D38" i="50"/>
  <c r="C38" i="50"/>
  <c r="L37" i="50"/>
  <c r="K37" i="50"/>
  <c r="J37" i="50"/>
  <c r="I37" i="50"/>
  <c r="H37" i="50"/>
  <c r="G37" i="50"/>
  <c r="F37" i="50"/>
  <c r="E37" i="50"/>
  <c r="D37" i="50"/>
  <c r="C37" i="50"/>
  <c r="L36" i="50"/>
  <c r="K36" i="50"/>
  <c r="J36" i="50"/>
  <c r="I36" i="50"/>
  <c r="H36" i="50"/>
  <c r="G36" i="50"/>
  <c r="F36" i="50"/>
  <c r="E36" i="50"/>
  <c r="D36" i="50"/>
  <c r="C36" i="50"/>
  <c r="L35" i="50"/>
  <c r="K35" i="50"/>
  <c r="J35" i="50"/>
  <c r="I35" i="50"/>
  <c r="H35" i="50"/>
  <c r="G35" i="50"/>
  <c r="F35" i="50"/>
  <c r="E35" i="50"/>
  <c r="L34" i="50"/>
  <c r="K34" i="50"/>
  <c r="J34" i="50"/>
  <c r="I34" i="50"/>
  <c r="H34" i="50"/>
  <c r="G34" i="50"/>
  <c r="F34" i="50"/>
  <c r="E34" i="50"/>
  <c r="L33" i="50"/>
  <c r="K33" i="50"/>
  <c r="J33" i="50"/>
  <c r="I33" i="50"/>
  <c r="H33" i="50"/>
  <c r="G33" i="50"/>
  <c r="F33" i="50"/>
  <c r="E33" i="50"/>
  <c r="L32" i="50"/>
  <c r="K32" i="50"/>
  <c r="J32" i="50"/>
  <c r="I32" i="50"/>
  <c r="H32" i="50"/>
  <c r="G32" i="50"/>
  <c r="F32" i="50"/>
  <c r="E32" i="50"/>
  <c r="L31" i="50"/>
  <c r="K31" i="50"/>
  <c r="J31" i="50"/>
  <c r="I31" i="50"/>
  <c r="H31" i="50"/>
  <c r="G31" i="50"/>
  <c r="F31" i="50"/>
  <c r="E31" i="50"/>
  <c r="L30" i="50"/>
  <c r="K30" i="50"/>
  <c r="J30" i="50"/>
  <c r="I30" i="50"/>
  <c r="H30" i="50"/>
  <c r="G30" i="50"/>
  <c r="F30" i="50"/>
  <c r="E30" i="50"/>
  <c r="L29" i="50"/>
  <c r="K29" i="50"/>
  <c r="J29" i="50"/>
  <c r="I29" i="50"/>
  <c r="H29" i="50"/>
  <c r="G29" i="50"/>
  <c r="F29" i="50"/>
  <c r="E29" i="50"/>
  <c r="L28" i="50"/>
  <c r="K28" i="50"/>
  <c r="J28" i="50"/>
  <c r="I28" i="50"/>
  <c r="H28" i="50"/>
  <c r="G28" i="50"/>
  <c r="F28" i="50"/>
  <c r="E28" i="50"/>
  <c r="L27" i="50"/>
  <c r="K27" i="50"/>
  <c r="J27" i="50"/>
  <c r="I27" i="50"/>
  <c r="H27" i="50"/>
  <c r="G27" i="50"/>
  <c r="F27" i="50"/>
  <c r="E27" i="50"/>
  <c r="L26" i="50"/>
  <c r="K26" i="50"/>
  <c r="J26" i="50"/>
  <c r="I26" i="50"/>
  <c r="H26" i="50"/>
  <c r="G26" i="50"/>
  <c r="F26" i="50"/>
  <c r="E26" i="50"/>
  <c r="L25" i="50"/>
  <c r="K25" i="50"/>
  <c r="J25" i="50"/>
  <c r="I25" i="50"/>
  <c r="H25" i="50"/>
  <c r="G25" i="50"/>
  <c r="F25" i="50"/>
  <c r="E25" i="50"/>
  <c r="L24" i="50"/>
  <c r="K24" i="50"/>
  <c r="J24" i="50"/>
  <c r="I24" i="50"/>
  <c r="H24" i="50"/>
  <c r="G24" i="50"/>
  <c r="F24" i="50"/>
  <c r="E24" i="50"/>
  <c r="L23" i="50"/>
  <c r="K23" i="50"/>
  <c r="J23" i="50"/>
  <c r="I23" i="50"/>
  <c r="H23" i="50"/>
  <c r="G23" i="50"/>
  <c r="F23" i="50"/>
  <c r="E23" i="50"/>
  <c r="L22" i="50"/>
  <c r="K22" i="50"/>
  <c r="J22" i="50"/>
  <c r="I22" i="50"/>
  <c r="H22" i="50"/>
  <c r="G22" i="50"/>
  <c r="F22" i="50"/>
  <c r="E22" i="50"/>
  <c r="L21" i="50"/>
  <c r="K21" i="50"/>
  <c r="J21" i="50"/>
  <c r="I21" i="50"/>
  <c r="H21" i="50"/>
  <c r="G21" i="50"/>
  <c r="F21" i="50"/>
  <c r="E21" i="50"/>
  <c r="L20" i="50"/>
  <c r="K20" i="50"/>
  <c r="J20" i="50"/>
  <c r="I20" i="50"/>
  <c r="H20" i="50"/>
  <c r="G20" i="50"/>
  <c r="F20" i="50"/>
  <c r="E20" i="50"/>
  <c r="L19" i="50"/>
  <c r="I19" i="50"/>
  <c r="H19" i="50"/>
  <c r="G19" i="50"/>
  <c r="F19" i="50"/>
  <c r="E19" i="50"/>
  <c r="L18" i="50"/>
  <c r="I18" i="50"/>
  <c r="H18" i="50"/>
  <c r="G18" i="50"/>
  <c r="F18" i="50"/>
  <c r="E18" i="50"/>
  <c r="L17" i="50"/>
  <c r="I17" i="50"/>
  <c r="H17" i="50"/>
  <c r="G17" i="50"/>
  <c r="F17" i="50"/>
  <c r="E17" i="50"/>
  <c r="L16" i="50"/>
  <c r="I16" i="50"/>
  <c r="H16" i="50"/>
  <c r="G16" i="50"/>
  <c r="F16" i="50"/>
  <c r="E16" i="50"/>
  <c r="L7" i="50"/>
  <c r="I7" i="50"/>
  <c r="H7" i="50"/>
  <c r="G7" i="50"/>
  <c r="F7" i="50"/>
  <c r="E7" i="50"/>
  <c r="L6" i="50"/>
  <c r="I6" i="50"/>
  <c r="H6" i="50"/>
  <c r="G6" i="50"/>
  <c r="F6" i="50"/>
  <c r="E6" i="50"/>
  <c r="L5" i="50"/>
  <c r="I5" i="50"/>
  <c r="H5" i="50"/>
  <c r="G5" i="50"/>
  <c r="F5" i="50"/>
  <c r="E5" i="50"/>
  <c r="L4" i="50"/>
  <c r="I4" i="50"/>
  <c r="H4" i="50"/>
  <c r="G4" i="50"/>
  <c r="F4" i="50"/>
  <c r="E4" i="50"/>
  <c r="L15" i="50"/>
  <c r="I15" i="50"/>
  <c r="H15" i="50"/>
  <c r="G15" i="50"/>
  <c r="F15" i="50"/>
  <c r="E15" i="50"/>
  <c r="D15" i="50"/>
  <c r="C15" i="50"/>
  <c r="L14" i="50"/>
  <c r="I14" i="50"/>
  <c r="H14" i="50"/>
  <c r="G14" i="50"/>
  <c r="F14" i="50"/>
  <c r="E14" i="50"/>
  <c r="D14" i="50"/>
  <c r="C14" i="50"/>
  <c r="L13" i="50"/>
  <c r="I13" i="50"/>
  <c r="H13" i="50"/>
  <c r="G13" i="50"/>
  <c r="F13" i="50"/>
  <c r="E13" i="50"/>
  <c r="D13" i="50"/>
  <c r="C13" i="50"/>
  <c r="L12" i="50"/>
  <c r="I12" i="50"/>
  <c r="H12" i="50"/>
  <c r="G12" i="50"/>
  <c r="F12" i="50"/>
  <c r="E12" i="50"/>
  <c r="D12" i="50"/>
  <c r="C12" i="50"/>
  <c r="L11" i="50"/>
  <c r="I11" i="50"/>
  <c r="H11" i="50"/>
  <c r="G11" i="50"/>
  <c r="F11" i="50"/>
  <c r="E11" i="50"/>
  <c r="D11" i="50"/>
  <c r="C11" i="50"/>
  <c r="L10" i="50"/>
  <c r="I10" i="50"/>
  <c r="H10" i="50"/>
  <c r="G10" i="50"/>
  <c r="F10" i="50"/>
  <c r="E10" i="50"/>
  <c r="D10" i="50"/>
  <c r="C10" i="50"/>
  <c r="L9" i="50"/>
  <c r="I9" i="50"/>
  <c r="H9" i="50"/>
  <c r="G9" i="50"/>
  <c r="F9" i="50"/>
  <c r="E9" i="50"/>
  <c r="D9" i="50"/>
  <c r="C9" i="50"/>
  <c r="L8" i="50"/>
  <c r="I8" i="50"/>
  <c r="H8" i="50"/>
  <c r="G8" i="50"/>
  <c r="F8" i="50"/>
  <c r="E8" i="50"/>
  <c r="D8" i="50"/>
  <c r="C8" i="50"/>
  <c r="K34" i="45"/>
  <c r="K35" i="45"/>
  <c r="K40" i="45"/>
  <c r="K42" i="45"/>
  <c r="K43" i="45"/>
  <c r="K72" i="45"/>
  <c r="K73" i="45"/>
  <c r="K74" i="45"/>
  <c r="K80" i="45"/>
  <c r="K81" i="45"/>
  <c r="K82" i="45"/>
  <c r="K83" i="45"/>
  <c r="K84" i="45"/>
  <c r="K85" i="45"/>
  <c r="K86" i="45"/>
  <c r="K87" i="45"/>
  <c r="K88" i="45"/>
  <c r="K89" i="45"/>
  <c r="K90" i="45"/>
  <c r="K91" i="45"/>
  <c r="K92" i="45"/>
  <c r="K93" i="45"/>
  <c r="K94" i="45"/>
  <c r="K95" i="45"/>
  <c r="K96" i="45"/>
  <c r="K97" i="45"/>
  <c r="K98" i="45"/>
  <c r="K99" i="45"/>
  <c r="K100" i="45"/>
  <c r="K101" i="45"/>
  <c r="K102" i="45"/>
  <c r="K103" i="45"/>
  <c r="K104" i="45"/>
  <c r="K105" i="45"/>
  <c r="K106" i="45"/>
  <c r="K107" i="45"/>
  <c r="K108" i="45"/>
  <c r="K109" i="45"/>
  <c r="K110" i="45"/>
  <c r="K111" i="45"/>
  <c r="K112" i="45"/>
  <c r="K113" i="45"/>
  <c r="K114" i="45"/>
  <c r="K115" i="45"/>
  <c r="K116" i="45"/>
  <c r="K117" i="45"/>
  <c r="K118" i="45"/>
  <c r="K119" i="45"/>
  <c r="K120" i="45"/>
  <c r="K121" i="45"/>
  <c r="K122" i="45"/>
  <c r="K123" i="45"/>
  <c r="K124" i="45"/>
  <c r="K125" i="45"/>
  <c r="K126" i="45"/>
  <c r="K127" i="45"/>
  <c r="K128" i="45"/>
  <c r="K129" i="45"/>
  <c r="K130" i="45"/>
  <c r="K131" i="45"/>
  <c r="K132" i="45"/>
  <c r="K133" i="45"/>
  <c r="K134" i="45"/>
  <c r="K135" i="45"/>
  <c r="K136" i="45"/>
  <c r="K137" i="45"/>
  <c r="K138" i="45"/>
  <c r="K139" i="45"/>
  <c r="K140" i="45"/>
  <c r="K141" i="45"/>
  <c r="K142" i="45"/>
  <c r="K143" i="45"/>
  <c r="K144" i="45"/>
  <c r="K145" i="45"/>
  <c r="K146" i="45"/>
  <c r="K147" i="45"/>
  <c r="K148" i="45"/>
  <c r="K149" i="45"/>
  <c r="K150" i="45"/>
  <c r="K151" i="45"/>
  <c r="K152" i="45"/>
  <c r="K153" i="45"/>
  <c r="K154" i="45"/>
  <c r="K155" i="45"/>
  <c r="K156" i="45"/>
  <c r="K157" i="45"/>
  <c r="K158" i="45"/>
  <c r="K159" i="45"/>
  <c r="K160" i="45"/>
  <c r="K161" i="45"/>
  <c r="K162" i="45"/>
  <c r="K163" i="45"/>
  <c r="K164" i="45"/>
  <c r="K165" i="45"/>
  <c r="K166" i="45"/>
  <c r="K167" i="45"/>
  <c r="K168" i="45"/>
  <c r="K169" i="45"/>
  <c r="K170" i="45"/>
  <c r="K171" i="45"/>
  <c r="K172" i="45"/>
  <c r="K173" i="45"/>
  <c r="K174" i="45"/>
  <c r="K175" i="45"/>
  <c r="K176" i="45"/>
  <c r="K177" i="45"/>
  <c r="K178" i="45"/>
  <c r="K179" i="45"/>
  <c r="K180" i="45"/>
  <c r="K181" i="45"/>
  <c r="K182" i="45"/>
  <c r="K183" i="45"/>
  <c r="K184" i="45"/>
  <c r="K185" i="45"/>
  <c r="K186" i="45"/>
  <c r="K187" i="45"/>
  <c r="K188" i="45"/>
  <c r="K189" i="45"/>
  <c r="K190" i="45"/>
  <c r="K191" i="45"/>
  <c r="K192" i="45"/>
  <c r="K193" i="45"/>
  <c r="K194" i="45"/>
  <c r="K195" i="45"/>
  <c r="K196" i="45"/>
  <c r="K197" i="45"/>
  <c r="K198" i="45"/>
  <c r="K199" i="45"/>
  <c r="K200" i="45"/>
  <c r="K201" i="45"/>
  <c r="K202" i="45"/>
  <c r="K203" i="45"/>
  <c r="K204" i="45"/>
  <c r="K205" i="45"/>
  <c r="K206" i="45"/>
  <c r="K207" i="45"/>
  <c r="K208" i="45"/>
  <c r="K209" i="45"/>
  <c r="K210" i="45"/>
  <c r="K211" i="45"/>
  <c r="K212" i="45"/>
  <c r="K213" i="45"/>
  <c r="K214" i="45"/>
  <c r="K215" i="45"/>
  <c r="K216" i="45"/>
  <c r="K217" i="45"/>
  <c r="K218" i="45"/>
  <c r="K219" i="45"/>
  <c r="K220" i="45"/>
  <c r="K221" i="45"/>
  <c r="K222" i="45"/>
  <c r="K223" i="45"/>
  <c r="K224" i="45"/>
  <c r="K225" i="45"/>
  <c r="K226" i="45"/>
  <c r="K227" i="45"/>
  <c r="K228" i="45"/>
  <c r="K229" i="45"/>
  <c r="K230" i="45"/>
  <c r="K231" i="45"/>
  <c r="K232" i="45"/>
  <c r="K233" i="45"/>
  <c r="K234" i="45"/>
  <c r="K235" i="45"/>
  <c r="K236" i="45"/>
  <c r="K237" i="45"/>
  <c r="K238" i="45"/>
  <c r="K239" i="45"/>
  <c r="K240" i="45"/>
  <c r="K241" i="45"/>
  <c r="K242" i="45"/>
  <c r="K243" i="45"/>
  <c r="K244" i="45"/>
  <c r="K245" i="45"/>
  <c r="K246" i="45"/>
  <c r="K247" i="45"/>
  <c r="K248" i="45"/>
  <c r="K249" i="45"/>
  <c r="K250" i="45"/>
  <c r="K251" i="45"/>
  <c r="K252" i="45"/>
  <c r="K253" i="45"/>
  <c r="K254" i="45"/>
  <c r="K255" i="45"/>
  <c r="K256" i="45"/>
  <c r="K257" i="45"/>
  <c r="K258" i="45"/>
  <c r="K259" i="45"/>
  <c r="K260" i="45"/>
  <c r="K261" i="45"/>
  <c r="K262" i="45"/>
  <c r="K263" i="45"/>
  <c r="K264" i="45"/>
  <c r="K265" i="45"/>
  <c r="K266" i="45"/>
  <c r="K267" i="45"/>
  <c r="K268" i="45"/>
  <c r="K269" i="45"/>
  <c r="K270" i="45"/>
  <c r="K271" i="45"/>
  <c r="K272" i="45"/>
  <c r="K273" i="45"/>
  <c r="K274" i="45"/>
  <c r="K275" i="45"/>
  <c r="K276" i="45"/>
  <c r="K277" i="45"/>
  <c r="K278" i="45"/>
  <c r="K279" i="45"/>
  <c r="K280" i="45"/>
  <c r="K281" i="45"/>
  <c r="K282" i="45"/>
  <c r="K283" i="45"/>
  <c r="K284" i="45"/>
  <c r="K285" i="45"/>
  <c r="K286" i="45"/>
  <c r="K287" i="45"/>
  <c r="K288" i="45"/>
  <c r="K289" i="45"/>
  <c r="K290" i="45"/>
  <c r="K291" i="45"/>
  <c r="K292" i="45"/>
  <c r="K293" i="45"/>
  <c r="K294" i="45"/>
  <c r="K295" i="45"/>
  <c r="K296" i="45"/>
  <c r="K297" i="45"/>
  <c r="K298" i="45"/>
  <c r="K299" i="45"/>
  <c r="K300" i="45"/>
  <c r="K301" i="45"/>
  <c r="K302" i="45"/>
  <c r="K303" i="45"/>
  <c r="K304" i="45"/>
  <c r="K305" i="45"/>
  <c r="K306" i="45"/>
  <c r="K307" i="45"/>
  <c r="K308" i="45"/>
  <c r="K309" i="45"/>
  <c r="K310" i="45"/>
  <c r="K311" i="45"/>
  <c r="K312" i="45"/>
  <c r="K313" i="45"/>
  <c r="K314" i="45"/>
  <c r="K315" i="45"/>
  <c r="K316" i="45"/>
  <c r="K317" i="45"/>
  <c r="K318" i="45"/>
  <c r="K319" i="45"/>
  <c r="K320" i="45"/>
  <c r="K321" i="45"/>
  <c r="K322" i="45"/>
  <c r="K323" i="45"/>
  <c r="K324" i="45"/>
  <c r="L320" i="49"/>
  <c r="L321" i="49"/>
  <c r="L322" i="49"/>
  <c r="L323" i="49"/>
  <c r="L228" i="49"/>
  <c r="L229" i="49"/>
  <c r="L230" i="49"/>
  <c r="L231" i="49"/>
  <c r="L232" i="49"/>
  <c r="L233" i="49"/>
  <c r="L234" i="49"/>
  <c r="L235" i="49"/>
  <c r="L236" i="49"/>
  <c r="L237" i="49"/>
  <c r="L238" i="49"/>
  <c r="L239" i="49"/>
  <c r="L240" i="49"/>
  <c r="L241" i="49"/>
  <c r="L242" i="49"/>
  <c r="L243" i="49"/>
  <c r="L244" i="49"/>
  <c r="L245" i="49"/>
  <c r="L246" i="49"/>
  <c r="L247" i="49"/>
  <c r="L248" i="49"/>
  <c r="L249" i="49"/>
  <c r="L250" i="49"/>
  <c r="L251" i="49"/>
  <c r="L252" i="49"/>
  <c r="L253" i="49"/>
  <c r="L254" i="49"/>
  <c r="L255" i="49"/>
  <c r="L256" i="49"/>
  <c r="L257" i="49"/>
  <c r="L258" i="49"/>
  <c r="L259" i="49"/>
  <c r="L260" i="49"/>
  <c r="L261" i="49"/>
  <c r="L262" i="49"/>
  <c r="L263" i="49"/>
  <c r="L264" i="49"/>
  <c r="L265" i="49"/>
  <c r="L266" i="49"/>
  <c r="L267" i="49"/>
  <c r="L268" i="49"/>
  <c r="L269" i="49"/>
  <c r="L270" i="49"/>
  <c r="L271" i="49"/>
  <c r="L272" i="49"/>
  <c r="L273" i="49"/>
  <c r="L274" i="49"/>
  <c r="L275" i="49"/>
  <c r="L276" i="49"/>
  <c r="L277" i="49"/>
  <c r="L278" i="49"/>
  <c r="L279" i="49"/>
  <c r="L280" i="49"/>
  <c r="L281" i="49"/>
  <c r="L282" i="49"/>
  <c r="L283" i="49"/>
  <c r="L284" i="49"/>
  <c r="L285" i="49"/>
  <c r="L286" i="49"/>
  <c r="L287" i="49"/>
  <c r="L288" i="49"/>
  <c r="L289" i="49"/>
  <c r="L290" i="49"/>
  <c r="L291" i="49"/>
  <c r="L292" i="49"/>
  <c r="L293" i="49"/>
  <c r="L294" i="49"/>
  <c r="L295" i="49"/>
  <c r="L296" i="49"/>
  <c r="L297" i="49"/>
  <c r="L298" i="49"/>
  <c r="L299" i="49"/>
  <c r="L300" i="49"/>
  <c r="L301" i="49"/>
  <c r="L302" i="49"/>
  <c r="L303" i="49"/>
  <c r="L304" i="49"/>
  <c r="L305" i="49"/>
  <c r="L306" i="49"/>
  <c r="L307" i="49"/>
  <c r="L308" i="49"/>
  <c r="L309" i="49"/>
  <c r="L310" i="49"/>
  <c r="L311" i="49"/>
  <c r="L312" i="49"/>
  <c r="L313" i="49"/>
  <c r="L314" i="49"/>
  <c r="L315" i="49"/>
  <c r="L316" i="49"/>
  <c r="L317" i="49"/>
  <c r="L318" i="49"/>
  <c r="L319" i="49"/>
  <c r="L172" i="49"/>
  <c r="L173" i="49"/>
  <c r="L174" i="49"/>
  <c r="L175" i="49"/>
  <c r="L176" i="49"/>
  <c r="L177" i="49"/>
  <c r="L178" i="49"/>
  <c r="L179" i="49"/>
  <c r="L180" i="49"/>
  <c r="L181" i="49"/>
  <c r="L182" i="49"/>
  <c r="L183" i="49"/>
  <c r="L184" i="49"/>
  <c r="L185" i="49"/>
  <c r="L186" i="49"/>
  <c r="L187" i="49"/>
  <c r="L188" i="49"/>
  <c r="L189" i="49"/>
  <c r="L190" i="49"/>
  <c r="L191" i="49"/>
  <c r="L192" i="49"/>
  <c r="L193" i="49"/>
  <c r="L194" i="49"/>
  <c r="L195" i="49"/>
  <c r="L196" i="49"/>
  <c r="L197" i="49"/>
  <c r="L198" i="49"/>
  <c r="L199" i="49"/>
  <c r="L200" i="49"/>
  <c r="L201" i="49"/>
  <c r="L202" i="49"/>
  <c r="L203" i="49"/>
  <c r="L204" i="49"/>
  <c r="L205" i="49"/>
  <c r="L206" i="49"/>
  <c r="L207" i="49"/>
  <c r="L208" i="49"/>
  <c r="L209" i="49"/>
  <c r="L210" i="49"/>
  <c r="L211" i="49"/>
  <c r="L212" i="49"/>
  <c r="L213" i="49"/>
  <c r="L214" i="49"/>
  <c r="L215" i="49"/>
  <c r="L216" i="49"/>
  <c r="L217" i="49"/>
  <c r="L218" i="49"/>
  <c r="L219" i="49"/>
  <c r="L220" i="49"/>
  <c r="L221" i="49"/>
  <c r="L222" i="49"/>
  <c r="L223" i="49"/>
  <c r="L224" i="49"/>
  <c r="L225" i="49"/>
  <c r="L226" i="49"/>
  <c r="L227" i="49"/>
  <c r="C88" i="49"/>
  <c r="D88" i="49"/>
  <c r="E88" i="49"/>
  <c r="F88" i="49"/>
  <c r="G88" i="49"/>
  <c r="H88" i="49"/>
  <c r="I88" i="49"/>
  <c r="L88" i="49"/>
  <c r="C89" i="49"/>
  <c r="D89" i="49"/>
  <c r="E89" i="49"/>
  <c r="F89" i="49"/>
  <c r="G89" i="49"/>
  <c r="H89" i="49"/>
  <c r="I89" i="49"/>
  <c r="L89" i="49"/>
  <c r="C90" i="49"/>
  <c r="D90" i="49"/>
  <c r="E90" i="49"/>
  <c r="F90" i="49"/>
  <c r="G90" i="49"/>
  <c r="H90" i="49"/>
  <c r="I90" i="49"/>
  <c r="L90" i="49"/>
  <c r="C91" i="49"/>
  <c r="D91" i="49"/>
  <c r="E91" i="49"/>
  <c r="F91" i="49"/>
  <c r="G91" i="49"/>
  <c r="H91" i="49"/>
  <c r="I91" i="49"/>
  <c r="L91" i="49"/>
  <c r="C40" i="49"/>
  <c r="D40" i="49"/>
  <c r="E40" i="49"/>
  <c r="F40" i="49"/>
  <c r="G40" i="49"/>
  <c r="H40" i="49"/>
  <c r="I40" i="49"/>
  <c r="L40" i="49"/>
  <c r="C41" i="49"/>
  <c r="D41" i="49"/>
  <c r="E41" i="49"/>
  <c r="F41" i="49"/>
  <c r="G41" i="49"/>
  <c r="H41" i="49"/>
  <c r="I41" i="49"/>
  <c r="L41" i="49"/>
  <c r="C42" i="49"/>
  <c r="D42" i="49"/>
  <c r="E42" i="49"/>
  <c r="F42" i="49"/>
  <c r="G42" i="49"/>
  <c r="H42" i="49"/>
  <c r="I42" i="49"/>
  <c r="L42" i="49"/>
  <c r="C43" i="49"/>
  <c r="D43" i="49"/>
  <c r="E43" i="49"/>
  <c r="F43" i="49"/>
  <c r="G43" i="49"/>
  <c r="H43" i="49"/>
  <c r="I43" i="49"/>
  <c r="L43" i="49"/>
  <c r="C64" i="49"/>
  <c r="D64" i="49"/>
  <c r="E64" i="49"/>
  <c r="F64" i="49"/>
  <c r="G64" i="49"/>
  <c r="H64" i="49"/>
  <c r="I64" i="49"/>
  <c r="L64" i="49"/>
  <c r="C65" i="49"/>
  <c r="D65" i="49"/>
  <c r="E65" i="49"/>
  <c r="F65" i="49"/>
  <c r="G65" i="49"/>
  <c r="H65" i="49"/>
  <c r="I65" i="49"/>
  <c r="L65" i="49"/>
  <c r="C66" i="49"/>
  <c r="D66" i="49"/>
  <c r="E66" i="49"/>
  <c r="F66" i="49"/>
  <c r="G66" i="49"/>
  <c r="H66" i="49"/>
  <c r="I66" i="49"/>
  <c r="L66" i="49"/>
  <c r="C67" i="49"/>
  <c r="D67" i="49"/>
  <c r="E67" i="49"/>
  <c r="F67" i="49"/>
  <c r="G67" i="49"/>
  <c r="H67" i="49"/>
  <c r="I67" i="49"/>
  <c r="L67" i="49"/>
  <c r="C96" i="49"/>
  <c r="D96" i="49"/>
  <c r="E96" i="49"/>
  <c r="F96" i="49"/>
  <c r="G96" i="49"/>
  <c r="H96" i="49"/>
  <c r="I96" i="49"/>
  <c r="L96" i="49"/>
  <c r="C97" i="49"/>
  <c r="D97" i="49"/>
  <c r="E97" i="49"/>
  <c r="F97" i="49"/>
  <c r="G97" i="49"/>
  <c r="H97" i="49"/>
  <c r="I97" i="49"/>
  <c r="L97" i="49"/>
  <c r="C98" i="49"/>
  <c r="D98" i="49"/>
  <c r="E98" i="49"/>
  <c r="F98" i="49"/>
  <c r="G98" i="49"/>
  <c r="H98" i="49"/>
  <c r="I98" i="49"/>
  <c r="L98" i="49"/>
  <c r="C99" i="49"/>
  <c r="D99" i="49"/>
  <c r="E99" i="49"/>
  <c r="F99" i="49"/>
  <c r="G99" i="49"/>
  <c r="H99" i="49"/>
  <c r="I99" i="49"/>
  <c r="L99" i="49"/>
  <c r="C76" i="49"/>
  <c r="D76" i="49"/>
  <c r="E76" i="49"/>
  <c r="F76" i="49"/>
  <c r="G76" i="49"/>
  <c r="H76" i="49"/>
  <c r="I76" i="49"/>
  <c r="L76" i="49"/>
  <c r="C77" i="49"/>
  <c r="D77" i="49"/>
  <c r="E77" i="49"/>
  <c r="F77" i="49"/>
  <c r="G77" i="49"/>
  <c r="H77" i="49"/>
  <c r="I77" i="49"/>
  <c r="L77" i="49"/>
  <c r="C78" i="49"/>
  <c r="D78" i="49"/>
  <c r="E78" i="49"/>
  <c r="F78" i="49"/>
  <c r="G78" i="49"/>
  <c r="H78" i="49"/>
  <c r="I78" i="49"/>
  <c r="L78" i="49"/>
  <c r="C79" i="49"/>
  <c r="D79" i="49"/>
  <c r="E79" i="49"/>
  <c r="F79" i="49"/>
  <c r="G79" i="49"/>
  <c r="H79" i="49"/>
  <c r="I79" i="49"/>
  <c r="L79" i="49"/>
  <c r="C104" i="49"/>
  <c r="D104" i="49"/>
  <c r="E104" i="49"/>
  <c r="F104" i="49"/>
  <c r="G104" i="49"/>
  <c r="H104" i="49"/>
  <c r="I104" i="49"/>
  <c r="J104" i="49"/>
  <c r="K104" i="49"/>
  <c r="L104" i="49"/>
  <c r="C105" i="49"/>
  <c r="D105" i="49"/>
  <c r="E105" i="49"/>
  <c r="F105" i="49"/>
  <c r="G105" i="49"/>
  <c r="H105" i="49"/>
  <c r="I105" i="49"/>
  <c r="J105" i="49"/>
  <c r="K105" i="49"/>
  <c r="L105" i="49"/>
  <c r="C106" i="49"/>
  <c r="D106" i="49"/>
  <c r="E106" i="49"/>
  <c r="F106" i="49"/>
  <c r="G106" i="49"/>
  <c r="H106" i="49"/>
  <c r="I106" i="49"/>
  <c r="J106" i="49"/>
  <c r="K106" i="49"/>
  <c r="L106" i="49"/>
  <c r="C107" i="49"/>
  <c r="D107" i="49"/>
  <c r="E107" i="49"/>
  <c r="F107" i="49"/>
  <c r="G107" i="49"/>
  <c r="H107" i="49"/>
  <c r="I107" i="49"/>
  <c r="J107" i="49"/>
  <c r="K107" i="49"/>
  <c r="L107" i="49"/>
  <c r="C108" i="49"/>
  <c r="D108" i="49"/>
  <c r="E108" i="49"/>
  <c r="F108" i="49"/>
  <c r="G108" i="49"/>
  <c r="H108" i="49"/>
  <c r="I108" i="49"/>
  <c r="J108" i="49"/>
  <c r="K108" i="49"/>
  <c r="L108" i="49"/>
  <c r="C109" i="49"/>
  <c r="D109" i="49"/>
  <c r="E109" i="49"/>
  <c r="F109" i="49"/>
  <c r="G109" i="49"/>
  <c r="H109" i="49"/>
  <c r="I109" i="49"/>
  <c r="J109" i="49"/>
  <c r="K109" i="49"/>
  <c r="L109" i="49"/>
  <c r="C110" i="49"/>
  <c r="D110" i="49"/>
  <c r="E110" i="49"/>
  <c r="F110" i="49"/>
  <c r="G110" i="49"/>
  <c r="H110" i="49"/>
  <c r="I110" i="49"/>
  <c r="J110" i="49"/>
  <c r="K110" i="49"/>
  <c r="L110" i="49"/>
  <c r="C111" i="49"/>
  <c r="D111" i="49"/>
  <c r="E111" i="49"/>
  <c r="F111" i="49"/>
  <c r="G111" i="49"/>
  <c r="H111" i="49"/>
  <c r="I111" i="49"/>
  <c r="J111" i="49"/>
  <c r="K111" i="49"/>
  <c r="L111" i="49"/>
  <c r="C112" i="49"/>
  <c r="D112" i="49"/>
  <c r="E112" i="49"/>
  <c r="F112" i="49"/>
  <c r="G112" i="49"/>
  <c r="H112" i="49"/>
  <c r="I112" i="49"/>
  <c r="J112" i="49"/>
  <c r="K112" i="49"/>
  <c r="L112" i="49"/>
  <c r="C113" i="49"/>
  <c r="D113" i="49"/>
  <c r="E113" i="49"/>
  <c r="F113" i="49"/>
  <c r="G113" i="49"/>
  <c r="H113" i="49"/>
  <c r="I113" i="49"/>
  <c r="J113" i="49"/>
  <c r="K113" i="49"/>
  <c r="L113" i="49"/>
  <c r="C114" i="49"/>
  <c r="D114" i="49"/>
  <c r="E114" i="49"/>
  <c r="F114" i="49"/>
  <c r="G114" i="49"/>
  <c r="H114" i="49"/>
  <c r="I114" i="49"/>
  <c r="J114" i="49"/>
  <c r="K114" i="49"/>
  <c r="L114" i="49"/>
  <c r="C115" i="49"/>
  <c r="D115" i="49"/>
  <c r="E115" i="49"/>
  <c r="F115" i="49"/>
  <c r="G115" i="49"/>
  <c r="H115" i="49"/>
  <c r="I115" i="49"/>
  <c r="J115" i="49"/>
  <c r="K115" i="49"/>
  <c r="L115" i="49"/>
  <c r="C116" i="49"/>
  <c r="D116" i="49"/>
  <c r="E116" i="49"/>
  <c r="F116" i="49"/>
  <c r="G116" i="49"/>
  <c r="H116" i="49"/>
  <c r="I116" i="49"/>
  <c r="J116" i="49"/>
  <c r="K116" i="49"/>
  <c r="L116" i="49"/>
  <c r="C117" i="49"/>
  <c r="D117" i="49"/>
  <c r="E117" i="49"/>
  <c r="F117" i="49"/>
  <c r="G117" i="49"/>
  <c r="H117" i="49"/>
  <c r="I117" i="49"/>
  <c r="J117" i="49"/>
  <c r="K117" i="49"/>
  <c r="L117" i="49"/>
  <c r="C118" i="49"/>
  <c r="D118" i="49"/>
  <c r="E118" i="49"/>
  <c r="F118" i="49"/>
  <c r="G118" i="49"/>
  <c r="H118" i="49"/>
  <c r="I118" i="49"/>
  <c r="J118" i="49"/>
  <c r="K118" i="49"/>
  <c r="L118" i="49"/>
  <c r="C119" i="49"/>
  <c r="D119" i="49"/>
  <c r="E119" i="49"/>
  <c r="F119" i="49"/>
  <c r="G119" i="49"/>
  <c r="H119" i="49"/>
  <c r="I119" i="49"/>
  <c r="J119" i="49"/>
  <c r="K119" i="49"/>
  <c r="L119" i="49"/>
  <c r="C120" i="49"/>
  <c r="D120" i="49"/>
  <c r="E120" i="49"/>
  <c r="F120" i="49"/>
  <c r="G120" i="49"/>
  <c r="H120" i="49"/>
  <c r="I120" i="49"/>
  <c r="J120" i="49"/>
  <c r="K120" i="49"/>
  <c r="L120" i="49"/>
  <c r="C121" i="49"/>
  <c r="D121" i="49"/>
  <c r="E121" i="49"/>
  <c r="F121" i="49"/>
  <c r="G121" i="49"/>
  <c r="H121" i="49"/>
  <c r="I121" i="49"/>
  <c r="J121" i="49"/>
  <c r="K121" i="49"/>
  <c r="L121" i="49"/>
  <c r="C122" i="49"/>
  <c r="D122" i="49"/>
  <c r="E122" i="49"/>
  <c r="F122" i="49"/>
  <c r="G122" i="49"/>
  <c r="H122" i="49"/>
  <c r="I122" i="49"/>
  <c r="J122" i="49"/>
  <c r="K122" i="49"/>
  <c r="L122" i="49"/>
  <c r="C123" i="49"/>
  <c r="D123" i="49"/>
  <c r="E123" i="49"/>
  <c r="F123" i="49"/>
  <c r="G123" i="49"/>
  <c r="H123" i="49"/>
  <c r="I123" i="49"/>
  <c r="J123" i="49"/>
  <c r="K123" i="49"/>
  <c r="L123" i="49"/>
  <c r="C124" i="49"/>
  <c r="D124" i="49"/>
  <c r="E124" i="49"/>
  <c r="F124" i="49"/>
  <c r="G124" i="49"/>
  <c r="H124" i="49"/>
  <c r="I124" i="49"/>
  <c r="J124" i="49"/>
  <c r="K124" i="49"/>
  <c r="L124" i="49"/>
  <c r="C125" i="49"/>
  <c r="D125" i="49"/>
  <c r="E125" i="49"/>
  <c r="F125" i="49"/>
  <c r="G125" i="49"/>
  <c r="H125" i="49"/>
  <c r="I125" i="49"/>
  <c r="J125" i="49"/>
  <c r="K125" i="49"/>
  <c r="L125" i="49"/>
  <c r="C126" i="49"/>
  <c r="D126" i="49"/>
  <c r="E126" i="49"/>
  <c r="F126" i="49"/>
  <c r="G126" i="49"/>
  <c r="H126" i="49"/>
  <c r="I126" i="49"/>
  <c r="J126" i="49"/>
  <c r="K126" i="49"/>
  <c r="L126" i="49"/>
  <c r="C127" i="49"/>
  <c r="D127" i="49"/>
  <c r="E127" i="49"/>
  <c r="F127" i="49"/>
  <c r="G127" i="49"/>
  <c r="H127" i="49"/>
  <c r="I127" i="49"/>
  <c r="J127" i="49"/>
  <c r="K127" i="49"/>
  <c r="L127" i="49"/>
  <c r="C128" i="49"/>
  <c r="D128" i="49"/>
  <c r="E128" i="49"/>
  <c r="F128" i="49"/>
  <c r="G128" i="49"/>
  <c r="H128" i="49"/>
  <c r="I128" i="49"/>
  <c r="J128" i="49"/>
  <c r="K128" i="49"/>
  <c r="L128" i="49"/>
  <c r="C129" i="49"/>
  <c r="D129" i="49"/>
  <c r="E129" i="49"/>
  <c r="F129" i="49"/>
  <c r="G129" i="49"/>
  <c r="H129" i="49"/>
  <c r="I129" i="49"/>
  <c r="J129" i="49"/>
  <c r="K129" i="49"/>
  <c r="L129" i="49"/>
  <c r="C130" i="49"/>
  <c r="D130" i="49"/>
  <c r="E130" i="49"/>
  <c r="F130" i="49"/>
  <c r="G130" i="49"/>
  <c r="H130" i="49"/>
  <c r="I130" i="49"/>
  <c r="J130" i="49"/>
  <c r="K130" i="49"/>
  <c r="L130" i="49"/>
  <c r="C131" i="49"/>
  <c r="D131" i="49"/>
  <c r="E131" i="49"/>
  <c r="F131" i="49"/>
  <c r="G131" i="49"/>
  <c r="H131" i="49"/>
  <c r="I131" i="49"/>
  <c r="J131" i="49"/>
  <c r="K131" i="49"/>
  <c r="L131" i="49"/>
  <c r="C132" i="49"/>
  <c r="D132" i="49"/>
  <c r="E132" i="49"/>
  <c r="F132" i="49"/>
  <c r="G132" i="49"/>
  <c r="H132" i="49"/>
  <c r="I132" i="49"/>
  <c r="J132" i="49"/>
  <c r="K132" i="49"/>
  <c r="L132" i="49"/>
  <c r="C133" i="49"/>
  <c r="D133" i="49"/>
  <c r="E133" i="49"/>
  <c r="F133" i="49"/>
  <c r="G133" i="49"/>
  <c r="H133" i="49"/>
  <c r="I133" i="49"/>
  <c r="J133" i="49"/>
  <c r="K133" i="49"/>
  <c r="L133" i="49"/>
  <c r="C134" i="49"/>
  <c r="D134" i="49"/>
  <c r="E134" i="49"/>
  <c r="F134" i="49"/>
  <c r="G134" i="49"/>
  <c r="H134" i="49"/>
  <c r="I134" i="49"/>
  <c r="J134" i="49"/>
  <c r="K134" i="49"/>
  <c r="L134" i="49"/>
  <c r="C135" i="49"/>
  <c r="D135" i="49"/>
  <c r="E135" i="49"/>
  <c r="F135" i="49"/>
  <c r="G135" i="49"/>
  <c r="H135" i="49"/>
  <c r="I135" i="49"/>
  <c r="J135" i="49"/>
  <c r="K135" i="49"/>
  <c r="L135" i="49"/>
  <c r="C136" i="49"/>
  <c r="D136" i="49"/>
  <c r="E136" i="49"/>
  <c r="F136" i="49"/>
  <c r="G136" i="49"/>
  <c r="H136" i="49"/>
  <c r="I136" i="49"/>
  <c r="J136" i="49"/>
  <c r="K136" i="49"/>
  <c r="L136" i="49"/>
  <c r="C137" i="49"/>
  <c r="D137" i="49"/>
  <c r="E137" i="49"/>
  <c r="F137" i="49"/>
  <c r="G137" i="49"/>
  <c r="H137" i="49"/>
  <c r="I137" i="49"/>
  <c r="J137" i="49"/>
  <c r="K137" i="49"/>
  <c r="L137" i="49"/>
  <c r="C138" i="49"/>
  <c r="D138" i="49"/>
  <c r="E138" i="49"/>
  <c r="F138" i="49"/>
  <c r="G138" i="49"/>
  <c r="H138" i="49"/>
  <c r="I138" i="49"/>
  <c r="J138" i="49"/>
  <c r="K138" i="49"/>
  <c r="L138" i="49"/>
  <c r="C139" i="49"/>
  <c r="D139" i="49"/>
  <c r="E139" i="49"/>
  <c r="F139" i="49"/>
  <c r="G139" i="49"/>
  <c r="H139" i="49"/>
  <c r="I139" i="49"/>
  <c r="J139" i="49"/>
  <c r="K139" i="49"/>
  <c r="L139" i="49"/>
  <c r="C140" i="49"/>
  <c r="D140" i="49"/>
  <c r="E140" i="49"/>
  <c r="F140" i="49"/>
  <c r="G140" i="49"/>
  <c r="H140" i="49"/>
  <c r="I140" i="49"/>
  <c r="J140" i="49"/>
  <c r="K140" i="49"/>
  <c r="L140" i="49"/>
  <c r="C141" i="49"/>
  <c r="D141" i="49"/>
  <c r="E141" i="49"/>
  <c r="F141" i="49"/>
  <c r="G141" i="49"/>
  <c r="H141" i="49"/>
  <c r="I141" i="49"/>
  <c r="J141" i="49"/>
  <c r="K141" i="49"/>
  <c r="L141" i="49"/>
  <c r="C142" i="49"/>
  <c r="D142" i="49"/>
  <c r="E142" i="49"/>
  <c r="F142" i="49"/>
  <c r="G142" i="49"/>
  <c r="H142" i="49"/>
  <c r="I142" i="49"/>
  <c r="J142" i="49"/>
  <c r="K142" i="49"/>
  <c r="L142" i="49"/>
  <c r="C143" i="49"/>
  <c r="D143" i="49"/>
  <c r="E143" i="49"/>
  <c r="F143" i="49"/>
  <c r="G143" i="49"/>
  <c r="H143" i="49"/>
  <c r="I143" i="49"/>
  <c r="J143" i="49"/>
  <c r="K143" i="49"/>
  <c r="L143" i="49"/>
  <c r="C144" i="49"/>
  <c r="D144" i="49"/>
  <c r="E144" i="49"/>
  <c r="F144" i="49"/>
  <c r="G144" i="49"/>
  <c r="H144" i="49"/>
  <c r="I144" i="49"/>
  <c r="J144" i="49"/>
  <c r="K144" i="49"/>
  <c r="L144" i="49"/>
  <c r="C145" i="49"/>
  <c r="D145" i="49"/>
  <c r="E145" i="49"/>
  <c r="F145" i="49"/>
  <c r="G145" i="49"/>
  <c r="H145" i="49"/>
  <c r="I145" i="49"/>
  <c r="J145" i="49"/>
  <c r="K145" i="49"/>
  <c r="L145" i="49"/>
  <c r="C146" i="49"/>
  <c r="D146" i="49"/>
  <c r="E146" i="49"/>
  <c r="F146" i="49"/>
  <c r="G146" i="49"/>
  <c r="H146" i="49"/>
  <c r="I146" i="49"/>
  <c r="J146" i="49"/>
  <c r="K146" i="49"/>
  <c r="L146" i="49"/>
  <c r="C147" i="49"/>
  <c r="D147" i="49"/>
  <c r="E147" i="49"/>
  <c r="F147" i="49"/>
  <c r="G147" i="49"/>
  <c r="H147" i="49"/>
  <c r="I147" i="49"/>
  <c r="J147" i="49"/>
  <c r="K147" i="49"/>
  <c r="L147" i="49"/>
  <c r="C148" i="49"/>
  <c r="D148" i="49"/>
  <c r="E148" i="49"/>
  <c r="F148" i="49"/>
  <c r="G148" i="49"/>
  <c r="H148" i="49"/>
  <c r="I148" i="49"/>
  <c r="J148" i="49"/>
  <c r="K148" i="49"/>
  <c r="L148" i="49"/>
  <c r="C149" i="49"/>
  <c r="D149" i="49"/>
  <c r="E149" i="49"/>
  <c r="F149" i="49"/>
  <c r="G149" i="49"/>
  <c r="H149" i="49"/>
  <c r="I149" i="49"/>
  <c r="J149" i="49"/>
  <c r="K149" i="49"/>
  <c r="L149" i="49"/>
  <c r="C150" i="49"/>
  <c r="D150" i="49"/>
  <c r="E150" i="49"/>
  <c r="F150" i="49"/>
  <c r="G150" i="49"/>
  <c r="H150" i="49"/>
  <c r="I150" i="49"/>
  <c r="J150" i="49"/>
  <c r="K150" i="49"/>
  <c r="L150" i="49"/>
  <c r="C151" i="49"/>
  <c r="D151" i="49"/>
  <c r="E151" i="49"/>
  <c r="F151" i="49"/>
  <c r="G151" i="49"/>
  <c r="H151" i="49"/>
  <c r="I151" i="49"/>
  <c r="J151" i="49"/>
  <c r="K151" i="49"/>
  <c r="L151" i="49"/>
  <c r="C152" i="49"/>
  <c r="D152" i="49"/>
  <c r="E152" i="49"/>
  <c r="F152" i="49"/>
  <c r="G152" i="49"/>
  <c r="H152" i="49"/>
  <c r="I152" i="49"/>
  <c r="J152" i="49"/>
  <c r="K152" i="49"/>
  <c r="L152" i="49"/>
  <c r="C153" i="49"/>
  <c r="D153" i="49"/>
  <c r="E153" i="49"/>
  <c r="F153" i="49"/>
  <c r="G153" i="49"/>
  <c r="H153" i="49"/>
  <c r="I153" i="49"/>
  <c r="J153" i="49"/>
  <c r="K153" i="49"/>
  <c r="L153" i="49"/>
  <c r="C154" i="49"/>
  <c r="D154" i="49"/>
  <c r="E154" i="49"/>
  <c r="F154" i="49"/>
  <c r="G154" i="49"/>
  <c r="H154" i="49"/>
  <c r="I154" i="49"/>
  <c r="J154" i="49"/>
  <c r="K154" i="49"/>
  <c r="L154" i="49"/>
  <c r="C155" i="49"/>
  <c r="D155" i="49"/>
  <c r="E155" i="49"/>
  <c r="F155" i="49"/>
  <c r="G155" i="49"/>
  <c r="H155" i="49"/>
  <c r="I155" i="49"/>
  <c r="J155" i="49"/>
  <c r="K155" i="49"/>
  <c r="L155" i="49"/>
  <c r="C156" i="49"/>
  <c r="D156" i="49"/>
  <c r="E156" i="49"/>
  <c r="F156" i="49"/>
  <c r="G156" i="49"/>
  <c r="H156" i="49"/>
  <c r="I156" i="49"/>
  <c r="J156" i="49"/>
  <c r="K156" i="49"/>
  <c r="L156" i="49"/>
  <c r="C157" i="49"/>
  <c r="D157" i="49"/>
  <c r="E157" i="49"/>
  <c r="F157" i="49"/>
  <c r="G157" i="49"/>
  <c r="H157" i="49"/>
  <c r="I157" i="49"/>
  <c r="J157" i="49"/>
  <c r="K157" i="49"/>
  <c r="L157" i="49"/>
  <c r="C158" i="49"/>
  <c r="D158" i="49"/>
  <c r="E158" i="49"/>
  <c r="F158" i="49"/>
  <c r="G158" i="49"/>
  <c r="H158" i="49"/>
  <c r="I158" i="49"/>
  <c r="J158" i="49"/>
  <c r="K158" i="49"/>
  <c r="L158" i="49"/>
  <c r="C159" i="49"/>
  <c r="D159" i="49"/>
  <c r="E159" i="49"/>
  <c r="F159" i="49"/>
  <c r="G159" i="49"/>
  <c r="H159" i="49"/>
  <c r="I159" i="49"/>
  <c r="J159" i="49"/>
  <c r="K159" i="49"/>
  <c r="L159" i="49"/>
  <c r="C160" i="49"/>
  <c r="D160" i="49"/>
  <c r="E160" i="49"/>
  <c r="F160" i="49"/>
  <c r="G160" i="49"/>
  <c r="H160" i="49"/>
  <c r="I160" i="49"/>
  <c r="J160" i="49"/>
  <c r="K160" i="49"/>
  <c r="L160" i="49"/>
  <c r="C161" i="49"/>
  <c r="D161" i="49"/>
  <c r="E161" i="49"/>
  <c r="F161" i="49"/>
  <c r="G161" i="49"/>
  <c r="H161" i="49"/>
  <c r="I161" i="49"/>
  <c r="J161" i="49"/>
  <c r="K161" i="49"/>
  <c r="L161" i="49"/>
  <c r="C162" i="49"/>
  <c r="D162" i="49"/>
  <c r="E162" i="49"/>
  <c r="F162" i="49"/>
  <c r="G162" i="49"/>
  <c r="H162" i="49"/>
  <c r="I162" i="49"/>
  <c r="J162" i="49"/>
  <c r="K162" i="49"/>
  <c r="L162" i="49"/>
  <c r="C163" i="49"/>
  <c r="D163" i="49"/>
  <c r="E163" i="49"/>
  <c r="F163" i="49"/>
  <c r="G163" i="49"/>
  <c r="H163" i="49"/>
  <c r="I163" i="49"/>
  <c r="J163" i="49"/>
  <c r="K163" i="49"/>
  <c r="L163" i="49"/>
  <c r="L164" i="49"/>
  <c r="L165" i="49"/>
  <c r="L166" i="49"/>
  <c r="L167" i="49"/>
  <c r="L168" i="49"/>
  <c r="L169" i="49"/>
  <c r="L170" i="49"/>
  <c r="L171" i="49"/>
  <c r="C80" i="49"/>
  <c r="D80" i="49"/>
  <c r="E80" i="49"/>
  <c r="F80" i="49"/>
  <c r="G80" i="49"/>
  <c r="H80" i="49"/>
  <c r="I80" i="49"/>
  <c r="L80" i="49"/>
  <c r="C81" i="49"/>
  <c r="D81" i="49"/>
  <c r="E81" i="49"/>
  <c r="F81" i="49"/>
  <c r="G81" i="49"/>
  <c r="H81" i="49"/>
  <c r="I81" i="49"/>
  <c r="L81" i="49"/>
  <c r="C82" i="49"/>
  <c r="D82" i="49"/>
  <c r="E82" i="49"/>
  <c r="F82" i="49"/>
  <c r="G82" i="49"/>
  <c r="H82" i="49"/>
  <c r="I82" i="49"/>
  <c r="L82" i="49"/>
  <c r="C83" i="49"/>
  <c r="D83" i="49"/>
  <c r="E83" i="49"/>
  <c r="F83" i="49"/>
  <c r="G83" i="49"/>
  <c r="H83" i="49"/>
  <c r="I83" i="49"/>
  <c r="L83" i="49"/>
  <c r="C56" i="49"/>
  <c r="D56" i="49"/>
  <c r="E56" i="49"/>
  <c r="F56" i="49"/>
  <c r="G56" i="49"/>
  <c r="H56" i="49"/>
  <c r="I56" i="49"/>
  <c r="L56" i="49"/>
  <c r="C57" i="49"/>
  <c r="D57" i="49"/>
  <c r="E57" i="49"/>
  <c r="F57" i="49"/>
  <c r="G57" i="49"/>
  <c r="H57" i="49"/>
  <c r="I57" i="49"/>
  <c r="L57" i="49"/>
  <c r="C58" i="49"/>
  <c r="D58" i="49"/>
  <c r="E58" i="49"/>
  <c r="F58" i="49"/>
  <c r="G58" i="49"/>
  <c r="H58" i="49"/>
  <c r="I58" i="49"/>
  <c r="L58" i="49"/>
  <c r="C59" i="49"/>
  <c r="D59" i="49"/>
  <c r="E59" i="49"/>
  <c r="F59" i="49"/>
  <c r="G59" i="49"/>
  <c r="H59" i="49"/>
  <c r="I59" i="49"/>
  <c r="L59" i="49"/>
  <c r="C60" i="49"/>
  <c r="D60" i="49"/>
  <c r="E60" i="49"/>
  <c r="F60" i="49"/>
  <c r="G60" i="49"/>
  <c r="H60" i="49"/>
  <c r="I60" i="49"/>
  <c r="J60" i="49"/>
  <c r="L60" i="49"/>
  <c r="C61" i="49"/>
  <c r="D61" i="49"/>
  <c r="E61" i="49"/>
  <c r="F61" i="49"/>
  <c r="G61" i="49"/>
  <c r="H61" i="49"/>
  <c r="I61" i="49"/>
  <c r="J61" i="49"/>
  <c r="L61" i="49"/>
  <c r="C62" i="49"/>
  <c r="D62" i="49"/>
  <c r="E62" i="49"/>
  <c r="F62" i="49"/>
  <c r="G62" i="49"/>
  <c r="H62" i="49"/>
  <c r="I62" i="49"/>
  <c r="J62" i="49"/>
  <c r="L62" i="49"/>
  <c r="C63" i="49"/>
  <c r="D63" i="49"/>
  <c r="E63" i="49"/>
  <c r="F63" i="49"/>
  <c r="G63" i="49"/>
  <c r="H63" i="49"/>
  <c r="I63" i="49"/>
  <c r="J63" i="49"/>
  <c r="L63" i="49"/>
  <c r="C16" i="49"/>
  <c r="D16" i="49"/>
  <c r="E16" i="49"/>
  <c r="F16" i="49"/>
  <c r="G16" i="49"/>
  <c r="H16" i="49"/>
  <c r="I16" i="49"/>
  <c r="L16" i="49"/>
  <c r="C17" i="49"/>
  <c r="D17" i="49"/>
  <c r="E17" i="49"/>
  <c r="F17" i="49"/>
  <c r="G17" i="49"/>
  <c r="H17" i="49"/>
  <c r="I17" i="49"/>
  <c r="K17" i="49"/>
  <c r="L17" i="49"/>
  <c r="C18" i="49"/>
  <c r="D18" i="49"/>
  <c r="E18" i="49"/>
  <c r="F18" i="49"/>
  <c r="G18" i="49"/>
  <c r="H18" i="49"/>
  <c r="I18" i="49"/>
  <c r="L18" i="49"/>
  <c r="C19" i="49"/>
  <c r="D19" i="49"/>
  <c r="E19" i="49"/>
  <c r="F19" i="49"/>
  <c r="G19" i="49"/>
  <c r="H19" i="49"/>
  <c r="I19" i="49"/>
  <c r="L19" i="49"/>
  <c r="C48" i="49"/>
  <c r="D48" i="49"/>
  <c r="E48" i="49"/>
  <c r="F48" i="49"/>
  <c r="G48" i="49"/>
  <c r="H48" i="49"/>
  <c r="I48" i="49"/>
  <c r="L48" i="49"/>
  <c r="C49" i="49"/>
  <c r="D49" i="49"/>
  <c r="E49" i="49"/>
  <c r="F49" i="49"/>
  <c r="G49" i="49"/>
  <c r="H49" i="49"/>
  <c r="I49" i="49"/>
  <c r="L49" i="49"/>
  <c r="C50" i="49"/>
  <c r="D50" i="49"/>
  <c r="E50" i="49"/>
  <c r="F50" i="49"/>
  <c r="G50" i="49"/>
  <c r="H50" i="49"/>
  <c r="I50" i="49"/>
  <c r="L50" i="49"/>
  <c r="C51" i="49"/>
  <c r="D51" i="49"/>
  <c r="E51" i="49"/>
  <c r="F51" i="49"/>
  <c r="G51" i="49"/>
  <c r="H51" i="49"/>
  <c r="I51" i="49"/>
  <c r="L51" i="49"/>
  <c r="C4" i="49"/>
  <c r="D4" i="49"/>
  <c r="E4" i="49"/>
  <c r="F4" i="49"/>
  <c r="G4" i="49"/>
  <c r="H4" i="49"/>
  <c r="I4" i="49"/>
  <c r="J4" i="49"/>
  <c r="L4" i="49"/>
  <c r="C5" i="49"/>
  <c r="D5" i="49"/>
  <c r="E5" i="49"/>
  <c r="F5" i="49"/>
  <c r="G5" i="49"/>
  <c r="H5" i="49"/>
  <c r="I5" i="49"/>
  <c r="J5" i="49"/>
  <c r="L5" i="49"/>
  <c r="C6" i="49"/>
  <c r="D6" i="49"/>
  <c r="E6" i="49"/>
  <c r="F6" i="49"/>
  <c r="G6" i="49"/>
  <c r="H6" i="49"/>
  <c r="I6" i="49"/>
  <c r="J6" i="49"/>
  <c r="L6" i="49"/>
  <c r="C7" i="49"/>
  <c r="D7" i="49"/>
  <c r="E7" i="49"/>
  <c r="F7" i="49"/>
  <c r="G7" i="49"/>
  <c r="H7" i="49"/>
  <c r="I7" i="49"/>
  <c r="J7" i="49"/>
  <c r="L7" i="49"/>
  <c r="C32" i="49"/>
  <c r="D32" i="49"/>
  <c r="E32" i="49"/>
  <c r="F32" i="49"/>
  <c r="G32" i="49"/>
  <c r="H32" i="49"/>
  <c r="I32" i="49"/>
  <c r="L32" i="49"/>
  <c r="C33" i="49"/>
  <c r="D33" i="49"/>
  <c r="E33" i="49"/>
  <c r="F33" i="49"/>
  <c r="G33" i="49"/>
  <c r="H33" i="49"/>
  <c r="I33" i="49"/>
  <c r="L33" i="49"/>
  <c r="C34" i="49"/>
  <c r="D34" i="49"/>
  <c r="E34" i="49"/>
  <c r="F34" i="49"/>
  <c r="G34" i="49"/>
  <c r="H34" i="49"/>
  <c r="I34" i="49"/>
  <c r="L34" i="49"/>
  <c r="C35" i="49"/>
  <c r="D35" i="49"/>
  <c r="E35" i="49"/>
  <c r="F35" i="49"/>
  <c r="G35" i="49"/>
  <c r="H35" i="49"/>
  <c r="I35" i="49"/>
  <c r="L35" i="49"/>
  <c r="C12" i="49"/>
  <c r="D12" i="49"/>
  <c r="E12" i="49"/>
  <c r="F12" i="49"/>
  <c r="G12" i="49"/>
  <c r="H12" i="49"/>
  <c r="I12" i="49"/>
  <c r="L12" i="49"/>
  <c r="C13" i="49"/>
  <c r="D13" i="49"/>
  <c r="E13" i="49"/>
  <c r="F13" i="49"/>
  <c r="G13" i="49"/>
  <c r="H13" i="49"/>
  <c r="I13" i="49"/>
  <c r="L13" i="49"/>
  <c r="C14" i="49"/>
  <c r="D14" i="49"/>
  <c r="E14" i="49"/>
  <c r="F14" i="49"/>
  <c r="G14" i="49"/>
  <c r="H14" i="49"/>
  <c r="I14" i="49"/>
  <c r="L14" i="49"/>
  <c r="C15" i="49"/>
  <c r="D15" i="49"/>
  <c r="E15" i="49"/>
  <c r="F15" i="49"/>
  <c r="G15" i="49"/>
  <c r="H15" i="49"/>
  <c r="I15" i="49"/>
  <c r="L15" i="49"/>
  <c r="C24" i="49"/>
  <c r="D24" i="49"/>
  <c r="E24" i="49"/>
  <c r="F24" i="49"/>
  <c r="G24" i="49"/>
  <c r="H24" i="49"/>
  <c r="I24" i="49"/>
  <c r="L24" i="49"/>
  <c r="C25" i="49"/>
  <c r="D25" i="49"/>
  <c r="E25" i="49"/>
  <c r="F25" i="49"/>
  <c r="G25" i="49"/>
  <c r="H25" i="49"/>
  <c r="I25" i="49"/>
  <c r="L25" i="49"/>
  <c r="C26" i="49"/>
  <c r="D26" i="49"/>
  <c r="E26" i="49"/>
  <c r="F26" i="49"/>
  <c r="G26" i="49"/>
  <c r="H26" i="49"/>
  <c r="I26" i="49"/>
  <c r="L26" i="49"/>
  <c r="C27" i="49"/>
  <c r="D27" i="49"/>
  <c r="E27" i="49"/>
  <c r="F27" i="49"/>
  <c r="G27" i="49"/>
  <c r="H27" i="49"/>
  <c r="I27" i="49"/>
  <c r="L27" i="49"/>
  <c r="C68" i="49"/>
  <c r="D68" i="49"/>
  <c r="E68" i="49"/>
  <c r="F68" i="49"/>
  <c r="G68" i="49"/>
  <c r="H68" i="49"/>
  <c r="I68" i="49"/>
  <c r="L68" i="49"/>
  <c r="C69" i="49"/>
  <c r="D69" i="49"/>
  <c r="E69" i="49"/>
  <c r="F69" i="49"/>
  <c r="G69" i="49"/>
  <c r="H69" i="49"/>
  <c r="I69" i="49"/>
  <c r="L69" i="49"/>
  <c r="C70" i="49"/>
  <c r="D70" i="49"/>
  <c r="E70" i="49"/>
  <c r="F70" i="49"/>
  <c r="G70" i="49"/>
  <c r="H70" i="49"/>
  <c r="I70" i="49"/>
  <c r="L70" i="49"/>
  <c r="C71" i="49"/>
  <c r="D71" i="49"/>
  <c r="E71" i="49"/>
  <c r="F71" i="49"/>
  <c r="G71" i="49"/>
  <c r="H71" i="49"/>
  <c r="I71" i="49"/>
  <c r="L71" i="49"/>
  <c r="C44" i="49"/>
  <c r="D44" i="49"/>
  <c r="E44" i="49"/>
  <c r="F44" i="49"/>
  <c r="G44" i="49"/>
  <c r="H44" i="49"/>
  <c r="I44" i="49"/>
  <c r="L44" i="49"/>
  <c r="C45" i="49"/>
  <c r="D45" i="49"/>
  <c r="E45" i="49"/>
  <c r="F45" i="49"/>
  <c r="G45" i="49"/>
  <c r="H45" i="49"/>
  <c r="I45" i="49"/>
  <c r="L45" i="49"/>
  <c r="C46" i="49"/>
  <c r="D46" i="49"/>
  <c r="E46" i="49"/>
  <c r="F46" i="49"/>
  <c r="G46" i="49"/>
  <c r="H46" i="49"/>
  <c r="I46" i="49"/>
  <c r="L46" i="49"/>
  <c r="C47" i="49"/>
  <c r="D47" i="49"/>
  <c r="E47" i="49"/>
  <c r="F47" i="49"/>
  <c r="G47" i="49"/>
  <c r="H47" i="49"/>
  <c r="I47" i="49"/>
  <c r="L47" i="49"/>
  <c r="C28" i="49"/>
  <c r="D28" i="49"/>
  <c r="E28" i="49"/>
  <c r="F28" i="49"/>
  <c r="G28" i="49"/>
  <c r="H28" i="49"/>
  <c r="I28" i="49"/>
  <c r="L28" i="49"/>
  <c r="C29" i="49"/>
  <c r="D29" i="49"/>
  <c r="E29" i="49"/>
  <c r="F29" i="49"/>
  <c r="G29" i="49"/>
  <c r="H29" i="49"/>
  <c r="I29" i="49"/>
  <c r="L29" i="49"/>
  <c r="C30" i="49"/>
  <c r="D30" i="49"/>
  <c r="E30" i="49"/>
  <c r="F30" i="49"/>
  <c r="G30" i="49"/>
  <c r="H30" i="49"/>
  <c r="I30" i="49"/>
  <c r="L30" i="49"/>
  <c r="C31" i="49"/>
  <c r="D31" i="49"/>
  <c r="E31" i="49"/>
  <c r="F31" i="49"/>
  <c r="G31" i="49"/>
  <c r="H31" i="49"/>
  <c r="I31" i="49"/>
  <c r="L31" i="49"/>
  <c r="C52" i="49"/>
  <c r="D52" i="49"/>
  <c r="E52" i="49"/>
  <c r="F52" i="49"/>
  <c r="G52" i="49"/>
  <c r="H52" i="49"/>
  <c r="I52" i="49"/>
  <c r="L52" i="49"/>
  <c r="C53" i="49"/>
  <c r="D53" i="49"/>
  <c r="E53" i="49"/>
  <c r="F53" i="49"/>
  <c r="G53" i="49"/>
  <c r="H53" i="49"/>
  <c r="I53" i="49"/>
  <c r="L53" i="49"/>
  <c r="C54" i="49"/>
  <c r="D54" i="49"/>
  <c r="E54" i="49"/>
  <c r="F54" i="49"/>
  <c r="G54" i="49"/>
  <c r="H54" i="49"/>
  <c r="I54" i="49"/>
  <c r="L54" i="49"/>
  <c r="C55" i="49"/>
  <c r="D55" i="49"/>
  <c r="E55" i="49"/>
  <c r="F55" i="49"/>
  <c r="G55" i="49"/>
  <c r="H55" i="49"/>
  <c r="I55" i="49"/>
  <c r="L55" i="49"/>
  <c r="C8" i="49"/>
  <c r="D8" i="49"/>
  <c r="E8" i="49"/>
  <c r="F8" i="49"/>
  <c r="G8" i="49"/>
  <c r="H8" i="49"/>
  <c r="I8" i="49"/>
  <c r="L8" i="49"/>
  <c r="C9" i="49"/>
  <c r="D9" i="49"/>
  <c r="E9" i="49"/>
  <c r="F9" i="49"/>
  <c r="G9" i="49"/>
  <c r="H9" i="49"/>
  <c r="I9" i="49"/>
  <c r="L9" i="49"/>
  <c r="C10" i="49"/>
  <c r="D10" i="49"/>
  <c r="E10" i="49"/>
  <c r="F10" i="49"/>
  <c r="G10" i="49"/>
  <c r="H10" i="49"/>
  <c r="I10" i="49"/>
  <c r="L10" i="49"/>
  <c r="C11" i="49"/>
  <c r="D11" i="49"/>
  <c r="E11" i="49"/>
  <c r="F11" i="49"/>
  <c r="G11" i="49"/>
  <c r="H11" i="49"/>
  <c r="I11" i="49"/>
  <c r="L11" i="49"/>
  <c r="C100" i="49"/>
  <c r="D100" i="49"/>
  <c r="E100" i="49"/>
  <c r="F100" i="49"/>
  <c r="G100" i="49"/>
  <c r="H100" i="49"/>
  <c r="I100" i="49"/>
  <c r="L100" i="49"/>
  <c r="C101" i="49"/>
  <c r="D101" i="49"/>
  <c r="E101" i="49"/>
  <c r="F101" i="49"/>
  <c r="G101" i="49"/>
  <c r="H101" i="49"/>
  <c r="I101" i="49"/>
  <c r="L101" i="49"/>
  <c r="C102" i="49"/>
  <c r="D102" i="49"/>
  <c r="E102" i="49"/>
  <c r="F102" i="49"/>
  <c r="G102" i="49"/>
  <c r="H102" i="49"/>
  <c r="I102" i="49"/>
  <c r="L102" i="49"/>
  <c r="C103" i="49"/>
  <c r="D103" i="49"/>
  <c r="E103" i="49"/>
  <c r="F103" i="49"/>
  <c r="G103" i="49"/>
  <c r="H103" i="49"/>
  <c r="I103" i="49"/>
  <c r="L103" i="49"/>
  <c r="C84" i="49"/>
  <c r="D84" i="49"/>
  <c r="E84" i="49"/>
  <c r="F84" i="49"/>
  <c r="G84" i="49"/>
  <c r="H84" i="49"/>
  <c r="I84" i="49"/>
  <c r="L84" i="49"/>
  <c r="C85" i="49"/>
  <c r="D85" i="49"/>
  <c r="E85" i="49"/>
  <c r="F85" i="49"/>
  <c r="G85" i="49"/>
  <c r="H85" i="49"/>
  <c r="I85" i="49"/>
  <c r="L85" i="49"/>
  <c r="C86" i="49"/>
  <c r="D86" i="49"/>
  <c r="E86" i="49"/>
  <c r="F86" i="49"/>
  <c r="G86" i="49"/>
  <c r="H86" i="49"/>
  <c r="I86" i="49"/>
  <c r="L86" i="49"/>
  <c r="C87" i="49"/>
  <c r="D87" i="49"/>
  <c r="E87" i="49"/>
  <c r="F87" i="49"/>
  <c r="G87" i="49"/>
  <c r="H87" i="49"/>
  <c r="I87" i="49"/>
  <c r="L87" i="49"/>
  <c r="C36" i="49"/>
  <c r="D36" i="49"/>
  <c r="E36" i="49"/>
  <c r="F36" i="49"/>
  <c r="G36" i="49"/>
  <c r="H36" i="49"/>
  <c r="I36" i="49"/>
  <c r="L36" i="49"/>
  <c r="C37" i="49"/>
  <c r="D37" i="49"/>
  <c r="E37" i="49"/>
  <c r="F37" i="49"/>
  <c r="G37" i="49"/>
  <c r="H37" i="49"/>
  <c r="I37" i="49"/>
  <c r="L37" i="49"/>
  <c r="C38" i="49"/>
  <c r="D38" i="49"/>
  <c r="E38" i="49"/>
  <c r="F38" i="49"/>
  <c r="G38" i="49"/>
  <c r="H38" i="49"/>
  <c r="I38" i="49"/>
  <c r="L38" i="49"/>
  <c r="C39" i="49"/>
  <c r="D39" i="49"/>
  <c r="E39" i="49"/>
  <c r="F39" i="49"/>
  <c r="G39" i="49"/>
  <c r="H39" i="49"/>
  <c r="I39" i="49"/>
  <c r="L39" i="49"/>
  <c r="C92" i="49"/>
  <c r="D92" i="49"/>
  <c r="E92" i="49"/>
  <c r="F92" i="49"/>
  <c r="G92" i="49"/>
  <c r="H92" i="49"/>
  <c r="I92" i="49"/>
  <c r="L92" i="49"/>
  <c r="C93" i="49"/>
  <c r="D93" i="49"/>
  <c r="E93" i="49"/>
  <c r="F93" i="49"/>
  <c r="G93" i="49"/>
  <c r="H93" i="49"/>
  <c r="I93" i="49"/>
  <c r="L93" i="49"/>
  <c r="C94" i="49"/>
  <c r="D94" i="49"/>
  <c r="E94" i="49"/>
  <c r="F94" i="49"/>
  <c r="G94" i="49"/>
  <c r="H94" i="49"/>
  <c r="I94" i="49"/>
  <c r="L94" i="49"/>
  <c r="C95" i="49"/>
  <c r="D95" i="49"/>
  <c r="E95" i="49"/>
  <c r="F95" i="49"/>
  <c r="G95" i="49"/>
  <c r="H95" i="49"/>
  <c r="I95" i="49"/>
  <c r="L95" i="49"/>
  <c r="K248" i="1"/>
  <c r="K209" i="1"/>
  <c r="K230" i="1"/>
  <c r="K250" i="1"/>
  <c r="J250" i="1" s="1"/>
  <c r="K155" i="1"/>
  <c r="J155" i="1" s="1"/>
  <c r="K91" i="1"/>
  <c r="J91" i="1" s="1"/>
  <c r="J48" i="49" s="1"/>
  <c r="K226" i="1"/>
  <c r="K51" i="49" s="1"/>
  <c r="K117" i="1"/>
  <c r="K50" i="49" s="1"/>
  <c r="K101" i="1"/>
  <c r="K49" i="49" s="1"/>
  <c r="K16" i="1"/>
  <c r="K86" i="1"/>
  <c r="K112" i="1"/>
  <c r="K127" i="1"/>
  <c r="K239" i="1"/>
  <c r="K82" i="52" s="1"/>
  <c r="K241" i="1"/>
  <c r="K84" i="52" s="1"/>
  <c r="K202" i="1"/>
  <c r="K64" i="52" s="1"/>
  <c r="K183" i="1"/>
  <c r="K57" i="52" s="1"/>
  <c r="K222" i="1"/>
  <c r="K75" i="52" s="1"/>
  <c r="K237" i="1"/>
  <c r="K78" i="52" s="1"/>
  <c r="K143" i="1"/>
  <c r="K42" i="52" s="1"/>
  <c r="K80" i="1"/>
  <c r="K87" i="1"/>
  <c r="K56" i="49" s="1"/>
  <c r="K165" i="1"/>
  <c r="K57" i="49" s="1"/>
  <c r="K181" i="1"/>
  <c r="J181" i="1" s="1"/>
  <c r="J58" i="49" s="1"/>
  <c r="K190" i="1"/>
  <c r="J190" i="1" s="1"/>
  <c r="J59" i="49" s="1"/>
  <c r="K15" i="1"/>
  <c r="J15" i="1" s="1"/>
  <c r="K5" i="1"/>
  <c r="J5" i="1" s="1"/>
  <c r="K104" i="1"/>
  <c r="K4" i="1"/>
  <c r="J4" i="1" s="1"/>
  <c r="K47" i="1"/>
  <c r="K4" i="49" s="1"/>
  <c r="K94" i="1"/>
  <c r="K6" i="49" s="1"/>
  <c r="K115" i="1"/>
  <c r="K51" i="1"/>
  <c r="K5" i="49" s="1"/>
  <c r="K200" i="1"/>
  <c r="K85" i="1"/>
  <c r="K60" i="49" s="1"/>
  <c r="K224" i="1"/>
  <c r="K76" i="52" s="1"/>
  <c r="K157" i="1"/>
  <c r="K205" i="1"/>
  <c r="K26" i="56" s="1"/>
  <c r="K196" i="1"/>
  <c r="K175" i="1"/>
  <c r="K195" i="1"/>
  <c r="K128" i="1"/>
  <c r="J128" i="1" s="1"/>
  <c r="K50" i="1"/>
  <c r="K137" i="1"/>
  <c r="K198" i="1"/>
  <c r="J198" i="1" s="1"/>
  <c r="K197" i="1"/>
  <c r="J197" i="1" s="1"/>
  <c r="K162" i="1"/>
  <c r="K93" i="1"/>
  <c r="K109" i="1"/>
  <c r="K32" i="52" s="1"/>
  <c r="K63" i="1"/>
  <c r="K167" i="1"/>
  <c r="K52" i="52" s="1"/>
  <c r="K185" i="1"/>
  <c r="K68" i="45" s="1"/>
  <c r="K161" i="1"/>
  <c r="K60" i="51" s="1"/>
  <c r="K141" i="1"/>
  <c r="K102" i="1"/>
  <c r="J102" i="1" s="1"/>
  <c r="K136" i="1"/>
  <c r="K176" i="1"/>
  <c r="J176" i="1" s="1"/>
  <c r="K134" i="1"/>
  <c r="J134" i="1" s="1"/>
  <c r="K262" i="1"/>
  <c r="J262" i="1" s="1"/>
  <c r="K9" i="1"/>
  <c r="J9" i="1" s="1"/>
  <c r="J46" i="45" s="1"/>
  <c r="K70" i="1"/>
  <c r="J70" i="1" s="1"/>
  <c r="J47" i="45" s="1"/>
  <c r="K225" i="1"/>
  <c r="J225" i="1" s="1"/>
  <c r="K118" i="1"/>
  <c r="J118" i="1" s="1"/>
  <c r="K231" i="1"/>
  <c r="J231" i="1" s="1"/>
  <c r="K193" i="1"/>
  <c r="J193" i="1" s="1"/>
  <c r="K26" i="1"/>
  <c r="J26" i="1" s="1"/>
  <c r="J32" i="49" s="1"/>
  <c r="K123" i="1"/>
  <c r="J123" i="1" s="1"/>
  <c r="J33" i="49" s="1"/>
  <c r="K204" i="1"/>
  <c r="K131" i="1"/>
  <c r="K37" i="52" s="1"/>
  <c r="K84" i="1"/>
  <c r="J84" i="1" s="1"/>
  <c r="K66" i="1"/>
  <c r="K140" i="1"/>
  <c r="K65" i="1"/>
  <c r="K125" i="1"/>
  <c r="K34" i="52" s="1"/>
  <c r="K71" i="1"/>
  <c r="K5" i="54" s="1"/>
  <c r="K49" i="1"/>
  <c r="K10" i="52" s="1"/>
  <c r="K142" i="1"/>
  <c r="K43" i="52" s="1"/>
  <c r="K52" i="1"/>
  <c r="K148" i="1"/>
  <c r="K45" i="52" s="1"/>
  <c r="K180" i="1"/>
  <c r="K48" i="1"/>
  <c r="K9" i="52" s="1"/>
  <c r="K81" i="1"/>
  <c r="K108" i="1"/>
  <c r="K31" i="52" s="1"/>
  <c r="K236" i="1"/>
  <c r="K79" i="52" s="1"/>
  <c r="K229" i="1"/>
  <c r="K77" i="52" s="1"/>
  <c r="K29" i="1"/>
  <c r="K46" i="1"/>
  <c r="K46" i="51" s="1"/>
  <c r="K6" i="1"/>
  <c r="K150" i="1"/>
  <c r="K24" i="51" s="1"/>
  <c r="K79" i="1"/>
  <c r="K82" i="1"/>
  <c r="K23" i="52" s="1"/>
  <c r="K152" i="1"/>
  <c r="K47" i="52" s="1"/>
  <c r="K216" i="1"/>
  <c r="K71" i="52" s="1"/>
  <c r="K261" i="1"/>
  <c r="K114" i="1"/>
  <c r="K65" i="45" s="1"/>
  <c r="K88" i="1"/>
  <c r="K67" i="1"/>
  <c r="K32" i="1"/>
  <c r="J32" i="1" s="1"/>
  <c r="J28" i="49" s="1"/>
  <c r="K119" i="1"/>
  <c r="K29" i="49" s="1"/>
  <c r="K89" i="1"/>
  <c r="K208" i="1"/>
  <c r="K199" i="1"/>
  <c r="K214" i="1"/>
  <c r="J214" i="1" s="1"/>
  <c r="K158" i="1"/>
  <c r="J158" i="1" s="1"/>
  <c r="K207" i="1"/>
  <c r="K68" i="52" s="1"/>
  <c r="K240" i="1"/>
  <c r="K166" i="1"/>
  <c r="K51" i="52" s="1"/>
  <c r="K36" i="1"/>
  <c r="K8" i="52" s="1"/>
  <c r="K28" i="1"/>
  <c r="K54" i="1"/>
  <c r="K21" i="45" s="1"/>
  <c r="K59" i="1"/>
  <c r="K22" i="45" s="1"/>
  <c r="K56" i="1"/>
  <c r="K23" i="45" s="1"/>
  <c r="K122" i="1"/>
  <c r="K105" i="1"/>
  <c r="K113" i="1"/>
  <c r="K129" i="1"/>
  <c r="K36" i="52" s="1"/>
  <c r="K258" i="1"/>
  <c r="K212" i="1"/>
  <c r="J212" i="1" s="1"/>
  <c r="K227" i="1"/>
  <c r="J227" i="1" s="1"/>
  <c r="K23" i="1"/>
  <c r="K146" i="1"/>
  <c r="J146" i="1" s="1"/>
  <c r="K38" i="1"/>
  <c r="J38" i="1" s="1"/>
  <c r="J24" i="45" s="1"/>
  <c r="K90" i="1"/>
  <c r="K39" i="1"/>
  <c r="K26" i="45" s="1"/>
  <c r="K100" i="1"/>
  <c r="K27" i="45" s="1"/>
  <c r="K10" i="1"/>
  <c r="K12" i="45" s="1"/>
  <c r="K12" i="1"/>
  <c r="K30" i="1"/>
  <c r="K33" i="1"/>
  <c r="K24" i="1"/>
  <c r="J24" i="1" s="1"/>
  <c r="J8" i="49" s="1"/>
  <c r="K188" i="1"/>
  <c r="K41" i="1"/>
  <c r="J41" i="1" s="1"/>
  <c r="J10" i="49" s="1"/>
  <c r="K133" i="1"/>
  <c r="K75" i="1"/>
  <c r="J75" i="1" s="1"/>
  <c r="K34" i="1"/>
  <c r="K243" i="1"/>
  <c r="K255" i="1"/>
  <c r="K91" i="52" s="1"/>
  <c r="K251" i="1"/>
  <c r="K249" i="1"/>
  <c r="K218" i="1"/>
  <c r="K252" i="1"/>
  <c r="K88" i="52" s="1"/>
  <c r="K37" i="1"/>
  <c r="K206" i="1"/>
  <c r="K67" i="52" s="1"/>
  <c r="K235" i="1"/>
  <c r="K80" i="52" s="1"/>
  <c r="K27" i="1"/>
  <c r="J27" i="1" s="1"/>
  <c r="K177" i="1"/>
  <c r="K144" i="1"/>
  <c r="K41" i="52" s="1"/>
  <c r="K124" i="1"/>
  <c r="K38" i="49" s="1"/>
  <c r="K61" i="1"/>
  <c r="K39" i="49" s="1"/>
  <c r="K211" i="1"/>
  <c r="K238" i="1"/>
  <c r="K213" i="1"/>
  <c r="K70" i="52" s="1"/>
  <c r="K58" i="1"/>
  <c r="K21" i="1"/>
  <c r="K203" i="1"/>
  <c r="K65" i="52" s="1"/>
  <c r="K147" i="1"/>
  <c r="K44" i="52" s="1"/>
  <c r="K132" i="1"/>
  <c r="K217" i="1"/>
  <c r="K93" i="49" s="1"/>
  <c r="K244" i="1"/>
  <c r="K94" i="49" s="1"/>
  <c r="K253" i="1"/>
  <c r="K95" i="49" s="1"/>
  <c r="K13" i="1"/>
  <c r="K173" i="1"/>
  <c r="J173" i="1" s="1"/>
  <c r="J60" i="45" s="1"/>
  <c r="K62" i="1"/>
  <c r="K163" i="1"/>
  <c r="J163" i="1" s="1"/>
  <c r="J62" i="45" s="1"/>
  <c r="K76" i="1"/>
  <c r="K232" i="1"/>
  <c r="K138" i="1"/>
  <c r="J138" i="1" s="1"/>
  <c r="K97" i="1"/>
  <c r="K135" i="1"/>
  <c r="K17" i="1"/>
  <c r="K19" i="1"/>
  <c r="K95" i="1"/>
  <c r="K53" i="1"/>
  <c r="K170" i="1"/>
  <c r="K153" i="1"/>
  <c r="K215" i="1"/>
  <c r="K247" i="1"/>
  <c r="K233" i="1"/>
  <c r="K192" i="1"/>
  <c r="J192" i="1" s="1"/>
  <c r="J90" i="49" s="1"/>
  <c r="K219" i="1"/>
  <c r="J219" i="1" s="1"/>
  <c r="J91" i="49" s="1"/>
  <c r="K110" i="1"/>
  <c r="K120" i="1"/>
  <c r="K149" i="1"/>
  <c r="K201" i="1"/>
  <c r="K182" i="1"/>
  <c r="K64" i="1"/>
  <c r="K159" i="1"/>
  <c r="K98" i="1"/>
  <c r="J98" i="1" s="1"/>
  <c r="K18" i="1"/>
  <c r="K11" i="1"/>
  <c r="K56" i="45" s="1"/>
  <c r="K259" i="1"/>
  <c r="K57" i="45" s="1"/>
  <c r="K96" i="1"/>
  <c r="K256" i="1"/>
  <c r="K20" i="1"/>
  <c r="K43" i="1"/>
  <c r="K92" i="1"/>
  <c r="K68" i="1"/>
  <c r="K169" i="1"/>
  <c r="K121" i="1"/>
  <c r="K130" i="1"/>
  <c r="K184" i="1"/>
  <c r="K189" i="1"/>
  <c r="K44" i="1"/>
  <c r="K171" i="1"/>
  <c r="J171" i="1" s="1"/>
  <c r="K145" i="1"/>
  <c r="K151" i="1"/>
  <c r="K77" i="1"/>
  <c r="K156" i="1"/>
  <c r="K42" i="49" s="1"/>
  <c r="K126" i="1"/>
  <c r="K43" i="49" s="1"/>
  <c r="K210" i="1"/>
  <c r="K160" i="1"/>
  <c r="K178" i="1"/>
  <c r="K164" i="1"/>
  <c r="K67" i="49" s="1"/>
  <c r="K73" i="1"/>
  <c r="J73" i="1" s="1"/>
  <c r="K234" i="1"/>
  <c r="K221" i="1"/>
  <c r="K220" i="1"/>
  <c r="K78" i="1"/>
  <c r="K111" i="1"/>
  <c r="K179" i="1"/>
  <c r="K245" i="1"/>
  <c r="K246" i="1"/>
  <c r="K242" i="1"/>
  <c r="K254" i="1"/>
  <c r="K31" i="1"/>
  <c r="K8" i="45" s="1"/>
  <c r="K22" i="1"/>
  <c r="K8" i="1"/>
  <c r="K14" i="1"/>
  <c r="K55" i="1"/>
  <c r="K187" i="1"/>
  <c r="K66" i="51" s="1"/>
  <c r="K99" i="1"/>
  <c r="K44" i="51" s="1"/>
  <c r="K83" i="1"/>
  <c r="K51" i="45" s="1"/>
  <c r="K106" i="1"/>
  <c r="K28" i="45" s="1"/>
  <c r="K40" i="1"/>
  <c r="K25" i="1"/>
  <c r="K57" i="1"/>
  <c r="K116" i="1"/>
  <c r="K257" i="1"/>
  <c r="K260" i="1"/>
  <c r="K263" i="1"/>
  <c r="K79" i="45" s="1"/>
  <c r="K228" i="1"/>
  <c r="K223" i="1"/>
  <c r="K186" i="1"/>
  <c r="K78" i="49" s="1"/>
  <c r="K139" i="1"/>
  <c r="K79" i="49" s="1"/>
  <c r="K60" i="1"/>
  <c r="K32" i="45" s="1"/>
  <c r="K103" i="1"/>
  <c r="K74" i="1"/>
  <c r="K174" i="1"/>
  <c r="L75" i="49"/>
  <c r="I75" i="49"/>
  <c r="H75" i="49"/>
  <c r="G75" i="49"/>
  <c r="F75" i="49"/>
  <c r="E75" i="49"/>
  <c r="D75" i="49"/>
  <c r="C75" i="49"/>
  <c r="L74" i="49"/>
  <c r="I74" i="49"/>
  <c r="H74" i="49"/>
  <c r="G74" i="49"/>
  <c r="F74" i="49"/>
  <c r="E74" i="49"/>
  <c r="D74" i="49"/>
  <c r="C74" i="49"/>
  <c r="L73" i="49"/>
  <c r="I73" i="49"/>
  <c r="H73" i="49"/>
  <c r="G73" i="49"/>
  <c r="F73" i="49"/>
  <c r="E73" i="49"/>
  <c r="D73" i="49"/>
  <c r="C73" i="49"/>
  <c r="L72" i="49"/>
  <c r="I72" i="49"/>
  <c r="H72" i="49"/>
  <c r="G72" i="49"/>
  <c r="F72" i="49"/>
  <c r="E72" i="49"/>
  <c r="D72" i="49"/>
  <c r="C72" i="49"/>
  <c r="C320" i="45"/>
  <c r="D320" i="45"/>
  <c r="E320" i="45"/>
  <c r="F320" i="45"/>
  <c r="G320" i="45"/>
  <c r="H320" i="45"/>
  <c r="I320" i="45"/>
  <c r="J320" i="45"/>
  <c r="L320" i="45"/>
  <c r="C321" i="45"/>
  <c r="D321" i="45"/>
  <c r="E321" i="45"/>
  <c r="F321" i="45"/>
  <c r="G321" i="45"/>
  <c r="H321" i="45"/>
  <c r="I321" i="45"/>
  <c r="J321" i="45"/>
  <c r="L321" i="45"/>
  <c r="C322" i="45"/>
  <c r="D322" i="45"/>
  <c r="E322" i="45"/>
  <c r="F322" i="45"/>
  <c r="G322" i="45"/>
  <c r="H322" i="45"/>
  <c r="I322" i="45"/>
  <c r="J322" i="45"/>
  <c r="L322" i="45"/>
  <c r="C323" i="45"/>
  <c r="D323" i="45"/>
  <c r="E323" i="45"/>
  <c r="F323" i="45"/>
  <c r="G323" i="45"/>
  <c r="H323" i="45"/>
  <c r="I323" i="45"/>
  <c r="J323" i="45"/>
  <c r="L323" i="45"/>
  <c r="C292" i="45"/>
  <c r="D292" i="45"/>
  <c r="E292" i="45"/>
  <c r="F292" i="45"/>
  <c r="G292" i="45"/>
  <c r="H292" i="45"/>
  <c r="I292" i="45"/>
  <c r="J292" i="45"/>
  <c r="L292" i="45"/>
  <c r="C293" i="45"/>
  <c r="D293" i="45"/>
  <c r="E293" i="45"/>
  <c r="F293" i="45"/>
  <c r="G293" i="45"/>
  <c r="H293" i="45"/>
  <c r="I293" i="45"/>
  <c r="J293" i="45"/>
  <c r="L293" i="45"/>
  <c r="C294" i="45"/>
  <c r="D294" i="45"/>
  <c r="E294" i="45"/>
  <c r="F294" i="45"/>
  <c r="G294" i="45"/>
  <c r="H294" i="45"/>
  <c r="I294" i="45"/>
  <c r="J294" i="45"/>
  <c r="L294" i="45"/>
  <c r="C295" i="45"/>
  <c r="D295" i="45"/>
  <c r="E295" i="45"/>
  <c r="F295" i="45"/>
  <c r="G295" i="45"/>
  <c r="H295" i="45"/>
  <c r="I295" i="45"/>
  <c r="J295" i="45"/>
  <c r="L295" i="45"/>
  <c r="C296" i="45"/>
  <c r="D296" i="45"/>
  <c r="E296" i="45"/>
  <c r="F296" i="45"/>
  <c r="G296" i="45"/>
  <c r="H296" i="45"/>
  <c r="I296" i="45"/>
  <c r="J296" i="45"/>
  <c r="L296" i="45"/>
  <c r="C297" i="45"/>
  <c r="D297" i="45"/>
  <c r="E297" i="45"/>
  <c r="F297" i="45"/>
  <c r="G297" i="45"/>
  <c r="H297" i="45"/>
  <c r="I297" i="45"/>
  <c r="J297" i="45"/>
  <c r="L297" i="45"/>
  <c r="C298" i="45"/>
  <c r="D298" i="45"/>
  <c r="E298" i="45"/>
  <c r="F298" i="45"/>
  <c r="G298" i="45"/>
  <c r="H298" i="45"/>
  <c r="I298" i="45"/>
  <c r="J298" i="45"/>
  <c r="L298" i="45"/>
  <c r="C299" i="45"/>
  <c r="D299" i="45"/>
  <c r="E299" i="45"/>
  <c r="F299" i="45"/>
  <c r="G299" i="45"/>
  <c r="H299" i="45"/>
  <c r="I299" i="45"/>
  <c r="J299" i="45"/>
  <c r="L299" i="45"/>
  <c r="C300" i="45"/>
  <c r="D300" i="45"/>
  <c r="E300" i="45"/>
  <c r="F300" i="45"/>
  <c r="G300" i="45"/>
  <c r="H300" i="45"/>
  <c r="I300" i="45"/>
  <c r="J300" i="45"/>
  <c r="L300" i="45"/>
  <c r="C301" i="45"/>
  <c r="D301" i="45"/>
  <c r="E301" i="45"/>
  <c r="F301" i="45"/>
  <c r="G301" i="45"/>
  <c r="H301" i="45"/>
  <c r="I301" i="45"/>
  <c r="J301" i="45"/>
  <c r="L301" i="45"/>
  <c r="C302" i="45"/>
  <c r="D302" i="45"/>
  <c r="E302" i="45"/>
  <c r="F302" i="45"/>
  <c r="G302" i="45"/>
  <c r="H302" i="45"/>
  <c r="I302" i="45"/>
  <c r="J302" i="45"/>
  <c r="L302" i="45"/>
  <c r="C303" i="45"/>
  <c r="D303" i="45"/>
  <c r="E303" i="45"/>
  <c r="F303" i="45"/>
  <c r="G303" i="45"/>
  <c r="H303" i="45"/>
  <c r="I303" i="45"/>
  <c r="J303" i="45"/>
  <c r="L303" i="45"/>
  <c r="C304" i="45"/>
  <c r="D304" i="45"/>
  <c r="E304" i="45"/>
  <c r="F304" i="45"/>
  <c r="G304" i="45"/>
  <c r="H304" i="45"/>
  <c r="I304" i="45"/>
  <c r="J304" i="45"/>
  <c r="L304" i="45"/>
  <c r="C305" i="45"/>
  <c r="D305" i="45"/>
  <c r="E305" i="45"/>
  <c r="F305" i="45"/>
  <c r="G305" i="45"/>
  <c r="H305" i="45"/>
  <c r="I305" i="45"/>
  <c r="J305" i="45"/>
  <c r="L305" i="45"/>
  <c r="C306" i="45"/>
  <c r="D306" i="45"/>
  <c r="E306" i="45"/>
  <c r="F306" i="45"/>
  <c r="G306" i="45"/>
  <c r="H306" i="45"/>
  <c r="I306" i="45"/>
  <c r="J306" i="45"/>
  <c r="L306" i="45"/>
  <c r="C307" i="45"/>
  <c r="D307" i="45"/>
  <c r="E307" i="45"/>
  <c r="F307" i="45"/>
  <c r="G307" i="45"/>
  <c r="H307" i="45"/>
  <c r="I307" i="45"/>
  <c r="J307" i="45"/>
  <c r="L307" i="45"/>
  <c r="C308" i="45"/>
  <c r="D308" i="45"/>
  <c r="E308" i="45"/>
  <c r="F308" i="45"/>
  <c r="G308" i="45"/>
  <c r="H308" i="45"/>
  <c r="I308" i="45"/>
  <c r="J308" i="45"/>
  <c r="L308" i="45"/>
  <c r="C309" i="45"/>
  <c r="D309" i="45"/>
  <c r="E309" i="45"/>
  <c r="F309" i="45"/>
  <c r="G309" i="45"/>
  <c r="H309" i="45"/>
  <c r="I309" i="45"/>
  <c r="J309" i="45"/>
  <c r="L309" i="45"/>
  <c r="C310" i="45"/>
  <c r="D310" i="45"/>
  <c r="E310" i="45"/>
  <c r="F310" i="45"/>
  <c r="G310" i="45"/>
  <c r="H310" i="45"/>
  <c r="I310" i="45"/>
  <c r="J310" i="45"/>
  <c r="L310" i="45"/>
  <c r="C311" i="45"/>
  <c r="D311" i="45"/>
  <c r="E311" i="45"/>
  <c r="F311" i="45"/>
  <c r="G311" i="45"/>
  <c r="H311" i="45"/>
  <c r="I311" i="45"/>
  <c r="J311" i="45"/>
  <c r="L311" i="45"/>
  <c r="C312" i="45"/>
  <c r="D312" i="45"/>
  <c r="E312" i="45"/>
  <c r="F312" i="45"/>
  <c r="G312" i="45"/>
  <c r="H312" i="45"/>
  <c r="I312" i="45"/>
  <c r="J312" i="45"/>
  <c r="L312" i="45"/>
  <c r="C313" i="45"/>
  <c r="D313" i="45"/>
  <c r="E313" i="45"/>
  <c r="F313" i="45"/>
  <c r="G313" i="45"/>
  <c r="H313" i="45"/>
  <c r="I313" i="45"/>
  <c r="J313" i="45"/>
  <c r="L313" i="45"/>
  <c r="C314" i="45"/>
  <c r="D314" i="45"/>
  <c r="E314" i="45"/>
  <c r="F314" i="45"/>
  <c r="G314" i="45"/>
  <c r="H314" i="45"/>
  <c r="I314" i="45"/>
  <c r="J314" i="45"/>
  <c r="L314" i="45"/>
  <c r="C315" i="45"/>
  <c r="D315" i="45"/>
  <c r="E315" i="45"/>
  <c r="F315" i="45"/>
  <c r="G315" i="45"/>
  <c r="H315" i="45"/>
  <c r="I315" i="45"/>
  <c r="J315" i="45"/>
  <c r="L315" i="45"/>
  <c r="C316" i="45"/>
  <c r="D316" i="45"/>
  <c r="E316" i="45"/>
  <c r="F316" i="45"/>
  <c r="G316" i="45"/>
  <c r="H316" i="45"/>
  <c r="I316" i="45"/>
  <c r="J316" i="45"/>
  <c r="L316" i="45"/>
  <c r="C317" i="45"/>
  <c r="D317" i="45"/>
  <c r="E317" i="45"/>
  <c r="F317" i="45"/>
  <c r="G317" i="45"/>
  <c r="H317" i="45"/>
  <c r="I317" i="45"/>
  <c r="J317" i="45"/>
  <c r="L317" i="45"/>
  <c r="C318" i="45"/>
  <c r="D318" i="45"/>
  <c r="E318" i="45"/>
  <c r="F318" i="45"/>
  <c r="G318" i="45"/>
  <c r="H318" i="45"/>
  <c r="I318" i="45"/>
  <c r="J318" i="45"/>
  <c r="L318" i="45"/>
  <c r="C319" i="45"/>
  <c r="D319" i="45"/>
  <c r="E319" i="45"/>
  <c r="F319" i="45"/>
  <c r="G319" i="45"/>
  <c r="H319" i="45"/>
  <c r="I319" i="45"/>
  <c r="J319" i="45"/>
  <c r="L319" i="45"/>
  <c r="C268" i="45"/>
  <c r="D268" i="45"/>
  <c r="E268" i="45"/>
  <c r="F268" i="45"/>
  <c r="G268" i="45"/>
  <c r="H268" i="45"/>
  <c r="I268" i="45"/>
  <c r="J268" i="45"/>
  <c r="L268" i="45"/>
  <c r="C269" i="45"/>
  <c r="D269" i="45"/>
  <c r="E269" i="45"/>
  <c r="F269" i="45"/>
  <c r="G269" i="45"/>
  <c r="H269" i="45"/>
  <c r="I269" i="45"/>
  <c r="J269" i="45"/>
  <c r="L269" i="45"/>
  <c r="C270" i="45"/>
  <c r="D270" i="45"/>
  <c r="E270" i="45"/>
  <c r="F270" i="45"/>
  <c r="G270" i="45"/>
  <c r="H270" i="45"/>
  <c r="I270" i="45"/>
  <c r="J270" i="45"/>
  <c r="L270" i="45"/>
  <c r="C271" i="45"/>
  <c r="D271" i="45"/>
  <c r="E271" i="45"/>
  <c r="F271" i="45"/>
  <c r="G271" i="45"/>
  <c r="H271" i="45"/>
  <c r="I271" i="45"/>
  <c r="J271" i="45"/>
  <c r="L271" i="45"/>
  <c r="C272" i="45"/>
  <c r="D272" i="45"/>
  <c r="E272" i="45"/>
  <c r="F272" i="45"/>
  <c r="G272" i="45"/>
  <c r="H272" i="45"/>
  <c r="I272" i="45"/>
  <c r="J272" i="45"/>
  <c r="L272" i="45"/>
  <c r="C273" i="45"/>
  <c r="D273" i="45"/>
  <c r="E273" i="45"/>
  <c r="F273" i="45"/>
  <c r="G273" i="45"/>
  <c r="H273" i="45"/>
  <c r="I273" i="45"/>
  <c r="J273" i="45"/>
  <c r="L273" i="45"/>
  <c r="C274" i="45"/>
  <c r="D274" i="45"/>
  <c r="E274" i="45"/>
  <c r="F274" i="45"/>
  <c r="G274" i="45"/>
  <c r="H274" i="45"/>
  <c r="I274" i="45"/>
  <c r="J274" i="45"/>
  <c r="L274" i="45"/>
  <c r="C275" i="45"/>
  <c r="D275" i="45"/>
  <c r="E275" i="45"/>
  <c r="F275" i="45"/>
  <c r="G275" i="45"/>
  <c r="H275" i="45"/>
  <c r="I275" i="45"/>
  <c r="J275" i="45"/>
  <c r="L275" i="45"/>
  <c r="C276" i="45"/>
  <c r="D276" i="45"/>
  <c r="E276" i="45"/>
  <c r="F276" i="45"/>
  <c r="G276" i="45"/>
  <c r="H276" i="45"/>
  <c r="I276" i="45"/>
  <c r="J276" i="45"/>
  <c r="L276" i="45"/>
  <c r="C277" i="45"/>
  <c r="D277" i="45"/>
  <c r="E277" i="45"/>
  <c r="F277" i="45"/>
  <c r="G277" i="45"/>
  <c r="H277" i="45"/>
  <c r="I277" i="45"/>
  <c r="J277" i="45"/>
  <c r="L277" i="45"/>
  <c r="C278" i="45"/>
  <c r="D278" i="45"/>
  <c r="E278" i="45"/>
  <c r="F278" i="45"/>
  <c r="G278" i="45"/>
  <c r="H278" i="45"/>
  <c r="I278" i="45"/>
  <c r="J278" i="45"/>
  <c r="L278" i="45"/>
  <c r="C279" i="45"/>
  <c r="D279" i="45"/>
  <c r="E279" i="45"/>
  <c r="F279" i="45"/>
  <c r="G279" i="45"/>
  <c r="H279" i="45"/>
  <c r="I279" i="45"/>
  <c r="J279" i="45"/>
  <c r="L279" i="45"/>
  <c r="C280" i="45"/>
  <c r="D280" i="45"/>
  <c r="E280" i="45"/>
  <c r="F280" i="45"/>
  <c r="G280" i="45"/>
  <c r="H280" i="45"/>
  <c r="I280" i="45"/>
  <c r="J280" i="45"/>
  <c r="L280" i="45"/>
  <c r="C281" i="45"/>
  <c r="D281" i="45"/>
  <c r="E281" i="45"/>
  <c r="F281" i="45"/>
  <c r="G281" i="45"/>
  <c r="H281" i="45"/>
  <c r="I281" i="45"/>
  <c r="J281" i="45"/>
  <c r="L281" i="45"/>
  <c r="C282" i="45"/>
  <c r="D282" i="45"/>
  <c r="E282" i="45"/>
  <c r="F282" i="45"/>
  <c r="G282" i="45"/>
  <c r="H282" i="45"/>
  <c r="I282" i="45"/>
  <c r="J282" i="45"/>
  <c r="L282" i="45"/>
  <c r="C283" i="45"/>
  <c r="D283" i="45"/>
  <c r="E283" i="45"/>
  <c r="F283" i="45"/>
  <c r="G283" i="45"/>
  <c r="H283" i="45"/>
  <c r="I283" i="45"/>
  <c r="J283" i="45"/>
  <c r="L283" i="45"/>
  <c r="C284" i="45"/>
  <c r="D284" i="45"/>
  <c r="E284" i="45"/>
  <c r="F284" i="45"/>
  <c r="G284" i="45"/>
  <c r="H284" i="45"/>
  <c r="I284" i="45"/>
  <c r="J284" i="45"/>
  <c r="L284" i="45"/>
  <c r="C285" i="45"/>
  <c r="D285" i="45"/>
  <c r="E285" i="45"/>
  <c r="F285" i="45"/>
  <c r="G285" i="45"/>
  <c r="H285" i="45"/>
  <c r="I285" i="45"/>
  <c r="J285" i="45"/>
  <c r="L285" i="45"/>
  <c r="C286" i="45"/>
  <c r="D286" i="45"/>
  <c r="E286" i="45"/>
  <c r="F286" i="45"/>
  <c r="G286" i="45"/>
  <c r="H286" i="45"/>
  <c r="I286" i="45"/>
  <c r="J286" i="45"/>
  <c r="L286" i="45"/>
  <c r="C287" i="45"/>
  <c r="D287" i="45"/>
  <c r="E287" i="45"/>
  <c r="F287" i="45"/>
  <c r="G287" i="45"/>
  <c r="H287" i="45"/>
  <c r="I287" i="45"/>
  <c r="J287" i="45"/>
  <c r="L287" i="45"/>
  <c r="C288" i="45"/>
  <c r="D288" i="45"/>
  <c r="E288" i="45"/>
  <c r="F288" i="45"/>
  <c r="G288" i="45"/>
  <c r="H288" i="45"/>
  <c r="I288" i="45"/>
  <c r="J288" i="45"/>
  <c r="L288" i="45"/>
  <c r="C289" i="45"/>
  <c r="D289" i="45"/>
  <c r="E289" i="45"/>
  <c r="F289" i="45"/>
  <c r="G289" i="45"/>
  <c r="H289" i="45"/>
  <c r="I289" i="45"/>
  <c r="J289" i="45"/>
  <c r="L289" i="45"/>
  <c r="C290" i="45"/>
  <c r="D290" i="45"/>
  <c r="E290" i="45"/>
  <c r="F290" i="45"/>
  <c r="G290" i="45"/>
  <c r="H290" i="45"/>
  <c r="I290" i="45"/>
  <c r="J290" i="45"/>
  <c r="L290" i="45"/>
  <c r="C291" i="45"/>
  <c r="D291" i="45"/>
  <c r="E291" i="45"/>
  <c r="F291" i="45"/>
  <c r="G291" i="45"/>
  <c r="H291" i="45"/>
  <c r="I291" i="45"/>
  <c r="J291" i="45"/>
  <c r="L291" i="45"/>
  <c r="C164" i="45"/>
  <c r="D164" i="45"/>
  <c r="E164" i="45"/>
  <c r="F164" i="45"/>
  <c r="G164" i="45"/>
  <c r="H164" i="45"/>
  <c r="I164" i="45"/>
  <c r="J164" i="45"/>
  <c r="L164" i="45"/>
  <c r="C165" i="45"/>
  <c r="D165" i="45"/>
  <c r="E165" i="45"/>
  <c r="F165" i="45"/>
  <c r="G165" i="45"/>
  <c r="H165" i="45"/>
  <c r="I165" i="45"/>
  <c r="J165" i="45"/>
  <c r="L165" i="45"/>
  <c r="C166" i="45"/>
  <c r="D166" i="45"/>
  <c r="E166" i="45"/>
  <c r="F166" i="45"/>
  <c r="G166" i="45"/>
  <c r="H166" i="45"/>
  <c r="I166" i="45"/>
  <c r="J166" i="45"/>
  <c r="L166" i="45"/>
  <c r="C167" i="45"/>
  <c r="D167" i="45"/>
  <c r="E167" i="45"/>
  <c r="F167" i="45"/>
  <c r="G167" i="45"/>
  <c r="H167" i="45"/>
  <c r="I167" i="45"/>
  <c r="J167" i="45"/>
  <c r="L167" i="45"/>
  <c r="C168" i="45"/>
  <c r="D168" i="45"/>
  <c r="E168" i="45"/>
  <c r="F168" i="45"/>
  <c r="G168" i="45"/>
  <c r="H168" i="45"/>
  <c r="I168" i="45"/>
  <c r="J168" i="45"/>
  <c r="L168" i="45"/>
  <c r="C169" i="45"/>
  <c r="D169" i="45"/>
  <c r="E169" i="45"/>
  <c r="F169" i="45"/>
  <c r="G169" i="45"/>
  <c r="H169" i="45"/>
  <c r="I169" i="45"/>
  <c r="J169" i="45"/>
  <c r="L169" i="45"/>
  <c r="C170" i="45"/>
  <c r="D170" i="45"/>
  <c r="E170" i="45"/>
  <c r="F170" i="45"/>
  <c r="G170" i="45"/>
  <c r="H170" i="45"/>
  <c r="I170" i="45"/>
  <c r="J170" i="45"/>
  <c r="L170" i="45"/>
  <c r="C171" i="45"/>
  <c r="D171" i="45"/>
  <c r="E171" i="45"/>
  <c r="F171" i="45"/>
  <c r="G171" i="45"/>
  <c r="H171" i="45"/>
  <c r="I171" i="45"/>
  <c r="J171" i="45"/>
  <c r="L171" i="45"/>
  <c r="C172" i="45"/>
  <c r="D172" i="45"/>
  <c r="E172" i="45"/>
  <c r="F172" i="45"/>
  <c r="G172" i="45"/>
  <c r="H172" i="45"/>
  <c r="I172" i="45"/>
  <c r="J172" i="45"/>
  <c r="L172" i="45"/>
  <c r="C173" i="45"/>
  <c r="D173" i="45"/>
  <c r="E173" i="45"/>
  <c r="F173" i="45"/>
  <c r="G173" i="45"/>
  <c r="H173" i="45"/>
  <c r="I173" i="45"/>
  <c r="J173" i="45"/>
  <c r="L173" i="45"/>
  <c r="C174" i="45"/>
  <c r="D174" i="45"/>
  <c r="E174" i="45"/>
  <c r="F174" i="45"/>
  <c r="G174" i="45"/>
  <c r="H174" i="45"/>
  <c r="I174" i="45"/>
  <c r="J174" i="45"/>
  <c r="L174" i="45"/>
  <c r="C175" i="45"/>
  <c r="D175" i="45"/>
  <c r="E175" i="45"/>
  <c r="F175" i="45"/>
  <c r="G175" i="45"/>
  <c r="H175" i="45"/>
  <c r="I175" i="45"/>
  <c r="J175" i="45"/>
  <c r="L175" i="45"/>
  <c r="C176" i="45"/>
  <c r="D176" i="45"/>
  <c r="E176" i="45"/>
  <c r="F176" i="45"/>
  <c r="G176" i="45"/>
  <c r="H176" i="45"/>
  <c r="I176" i="45"/>
  <c r="J176" i="45"/>
  <c r="L176" i="45"/>
  <c r="C177" i="45"/>
  <c r="D177" i="45"/>
  <c r="E177" i="45"/>
  <c r="F177" i="45"/>
  <c r="G177" i="45"/>
  <c r="H177" i="45"/>
  <c r="I177" i="45"/>
  <c r="J177" i="45"/>
  <c r="L177" i="45"/>
  <c r="C178" i="45"/>
  <c r="D178" i="45"/>
  <c r="E178" i="45"/>
  <c r="F178" i="45"/>
  <c r="G178" i="45"/>
  <c r="H178" i="45"/>
  <c r="I178" i="45"/>
  <c r="J178" i="45"/>
  <c r="L178" i="45"/>
  <c r="C179" i="45"/>
  <c r="D179" i="45"/>
  <c r="E179" i="45"/>
  <c r="F179" i="45"/>
  <c r="G179" i="45"/>
  <c r="H179" i="45"/>
  <c r="I179" i="45"/>
  <c r="J179" i="45"/>
  <c r="L179" i="45"/>
  <c r="C180" i="45"/>
  <c r="D180" i="45"/>
  <c r="E180" i="45"/>
  <c r="F180" i="45"/>
  <c r="G180" i="45"/>
  <c r="H180" i="45"/>
  <c r="I180" i="45"/>
  <c r="J180" i="45"/>
  <c r="L180" i="45"/>
  <c r="C181" i="45"/>
  <c r="D181" i="45"/>
  <c r="E181" i="45"/>
  <c r="F181" i="45"/>
  <c r="G181" i="45"/>
  <c r="H181" i="45"/>
  <c r="I181" i="45"/>
  <c r="J181" i="45"/>
  <c r="L181" i="45"/>
  <c r="C182" i="45"/>
  <c r="D182" i="45"/>
  <c r="E182" i="45"/>
  <c r="F182" i="45"/>
  <c r="G182" i="45"/>
  <c r="H182" i="45"/>
  <c r="I182" i="45"/>
  <c r="J182" i="45"/>
  <c r="L182" i="45"/>
  <c r="C183" i="45"/>
  <c r="D183" i="45"/>
  <c r="E183" i="45"/>
  <c r="F183" i="45"/>
  <c r="G183" i="45"/>
  <c r="H183" i="45"/>
  <c r="I183" i="45"/>
  <c r="J183" i="45"/>
  <c r="L183" i="45"/>
  <c r="C184" i="45"/>
  <c r="D184" i="45"/>
  <c r="E184" i="45"/>
  <c r="F184" i="45"/>
  <c r="G184" i="45"/>
  <c r="H184" i="45"/>
  <c r="I184" i="45"/>
  <c r="J184" i="45"/>
  <c r="L184" i="45"/>
  <c r="C185" i="45"/>
  <c r="D185" i="45"/>
  <c r="E185" i="45"/>
  <c r="F185" i="45"/>
  <c r="G185" i="45"/>
  <c r="H185" i="45"/>
  <c r="I185" i="45"/>
  <c r="J185" i="45"/>
  <c r="L185" i="45"/>
  <c r="C186" i="45"/>
  <c r="D186" i="45"/>
  <c r="E186" i="45"/>
  <c r="F186" i="45"/>
  <c r="G186" i="45"/>
  <c r="H186" i="45"/>
  <c r="I186" i="45"/>
  <c r="J186" i="45"/>
  <c r="L186" i="45"/>
  <c r="C187" i="45"/>
  <c r="D187" i="45"/>
  <c r="E187" i="45"/>
  <c r="F187" i="45"/>
  <c r="G187" i="45"/>
  <c r="H187" i="45"/>
  <c r="I187" i="45"/>
  <c r="J187" i="45"/>
  <c r="L187" i="45"/>
  <c r="C188" i="45"/>
  <c r="D188" i="45"/>
  <c r="E188" i="45"/>
  <c r="F188" i="45"/>
  <c r="G188" i="45"/>
  <c r="H188" i="45"/>
  <c r="I188" i="45"/>
  <c r="J188" i="45"/>
  <c r="L188" i="45"/>
  <c r="C189" i="45"/>
  <c r="D189" i="45"/>
  <c r="E189" i="45"/>
  <c r="F189" i="45"/>
  <c r="G189" i="45"/>
  <c r="H189" i="45"/>
  <c r="I189" i="45"/>
  <c r="J189" i="45"/>
  <c r="L189" i="45"/>
  <c r="C190" i="45"/>
  <c r="D190" i="45"/>
  <c r="E190" i="45"/>
  <c r="F190" i="45"/>
  <c r="G190" i="45"/>
  <c r="H190" i="45"/>
  <c r="I190" i="45"/>
  <c r="J190" i="45"/>
  <c r="L190" i="45"/>
  <c r="C191" i="45"/>
  <c r="D191" i="45"/>
  <c r="E191" i="45"/>
  <c r="F191" i="45"/>
  <c r="G191" i="45"/>
  <c r="H191" i="45"/>
  <c r="I191" i="45"/>
  <c r="J191" i="45"/>
  <c r="L191" i="45"/>
  <c r="C192" i="45"/>
  <c r="D192" i="45"/>
  <c r="E192" i="45"/>
  <c r="F192" i="45"/>
  <c r="G192" i="45"/>
  <c r="H192" i="45"/>
  <c r="I192" i="45"/>
  <c r="J192" i="45"/>
  <c r="L192" i="45"/>
  <c r="C193" i="45"/>
  <c r="D193" i="45"/>
  <c r="E193" i="45"/>
  <c r="F193" i="45"/>
  <c r="G193" i="45"/>
  <c r="H193" i="45"/>
  <c r="I193" i="45"/>
  <c r="J193" i="45"/>
  <c r="L193" i="45"/>
  <c r="C194" i="45"/>
  <c r="D194" i="45"/>
  <c r="E194" i="45"/>
  <c r="F194" i="45"/>
  <c r="G194" i="45"/>
  <c r="H194" i="45"/>
  <c r="I194" i="45"/>
  <c r="J194" i="45"/>
  <c r="L194" i="45"/>
  <c r="C195" i="45"/>
  <c r="D195" i="45"/>
  <c r="E195" i="45"/>
  <c r="F195" i="45"/>
  <c r="G195" i="45"/>
  <c r="H195" i="45"/>
  <c r="I195" i="45"/>
  <c r="J195" i="45"/>
  <c r="L195" i="45"/>
  <c r="C196" i="45"/>
  <c r="D196" i="45"/>
  <c r="E196" i="45"/>
  <c r="F196" i="45"/>
  <c r="G196" i="45"/>
  <c r="H196" i="45"/>
  <c r="I196" i="45"/>
  <c r="J196" i="45"/>
  <c r="L196" i="45"/>
  <c r="C197" i="45"/>
  <c r="D197" i="45"/>
  <c r="E197" i="45"/>
  <c r="F197" i="45"/>
  <c r="G197" i="45"/>
  <c r="H197" i="45"/>
  <c r="I197" i="45"/>
  <c r="J197" i="45"/>
  <c r="L197" i="45"/>
  <c r="C198" i="45"/>
  <c r="D198" i="45"/>
  <c r="E198" i="45"/>
  <c r="F198" i="45"/>
  <c r="G198" i="45"/>
  <c r="H198" i="45"/>
  <c r="I198" i="45"/>
  <c r="J198" i="45"/>
  <c r="L198" i="45"/>
  <c r="C199" i="45"/>
  <c r="D199" i="45"/>
  <c r="E199" i="45"/>
  <c r="F199" i="45"/>
  <c r="G199" i="45"/>
  <c r="H199" i="45"/>
  <c r="I199" i="45"/>
  <c r="J199" i="45"/>
  <c r="L199" i="45"/>
  <c r="C200" i="45"/>
  <c r="D200" i="45"/>
  <c r="E200" i="45"/>
  <c r="F200" i="45"/>
  <c r="G200" i="45"/>
  <c r="H200" i="45"/>
  <c r="I200" i="45"/>
  <c r="J200" i="45"/>
  <c r="L200" i="45"/>
  <c r="C201" i="45"/>
  <c r="D201" i="45"/>
  <c r="E201" i="45"/>
  <c r="F201" i="45"/>
  <c r="G201" i="45"/>
  <c r="H201" i="45"/>
  <c r="I201" i="45"/>
  <c r="J201" i="45"/>
  <c r="L201" i="45"/>
  <c r="C202" i="45"/>
  <c r="D202" i="45"/>
  <c r="E202" i="45"/>
  <c r="F202" i="45"/>
  <c r="G202" i="45"/>
  <c r="H202" i="45"/>
  <c r="I202" i="45"/>
  <c r="J202" i="45"/>
  <c r="L202" i="45"/>
  <c r="C203" i="45"/>
  <c r="D203" i="45"/>
  <c r="E203" i="45"/>
  <c r="F203" i="45"/>
  <c r="G203" i="45"/>
  <c r="H203" i="45"/>
  <c r="I203" i="45"/>
  <c r="J203" i="45"/>
  <c r="L203" i="45"/>
  <c r="C204" i="45"/>
  <c r="D204" i="45"/>
  <c r="E204" i="45"/>
  <c r="F204" i="45"/>
  <c r="G204" i="45"/>
  <c r="H204" i="45"/>
  <c r="I204" i="45"/>
  <c r="J204" i="45"/>
  <c r="L204" i="45"/>
  <c r="C205" i="45"/>
  <c r="D205" i="45"/>
  <c r="E205" i="45"/>
  <c r="F205" i="45"/>
  <c r="G205" i="45"/>
  <c r="H205" i="45"/>
  <c r="I205" i="45"/>
  <c r="J205" i="45"/>
  <c r="L205" i="45"/>
  <c r="C206" i="45"/>
  <c r="D206" i="45"/>
  <c r="E206" i="45"/>
  <c r="F206" i="45"/>
  <c r="G206" i="45"/>
  <c r="H206" i="45"/>
  <c r="I206" i="45"/>
  <c r="J206" i="45"/>
  <c r="L206" i="45"/>
  <c r="C207" i="45"/>
  <c r="D207" i="45"/>
  <c r="E207" i="45"/>
  <c r="F207" i="45"/>
  <c r="G207" i="45"/>
  <c r="H207" i="45"/>
  <c r="I207" i="45"/>
  <c r="J207" i="45"/>
  <c r="L207" i="45"/>
  <c r="C208" i="45"/>
  <c r="D208" i="45"/>
  <c r="E208" i="45"/>
  <c r="F208" i="45"/>
  <c r="G208" i="45"/>
  <c r="H208" i="45"/>
  <c r="I208" i="45"/>
  <c r="J208" i="45"/>
  <c r="L208" i="45"/>
  <c r="C209" i="45"/>
  <c r="D209" i="45"/>
  <c r="E209" i="45"/>
  <c r="F209" i="45"/>
  <c r="G209" i="45"/>
  <c r="H209" i="45"/>
  <c r="I209" i="45"/>
  <c r="J209" i="45"/>
  <c r="L209" i="45"/>
  <c r="C210" i="45"/>
  <c r="D210" i="45"/>
  <c r="E210" i="45"/>
  <c r="F210" i="45"/>
  <c r="G210" i="45"/>
  <c r="H210" i="45"/>
  <c r="I210" i="45"/>
  <c r="J210" i="45"/>
  <c r="L210" i="45"/>
  <c r="C211" i="45"/>
  <c r="D211" i="45"/>
  <c r="E211" i="45"/>
  <c r="F211" i="45"/>
  <c r="G211" i="45"/>
  <c r="H211" i="45"/>
  <c r="I211" i="45"/>
  <c r="J211" i="45"/>
  <c r="L211" i="45"/>
  <c r="C212" i="45"/>
  <c r="D212" i="45"/>
  <c r="E212" i="45"/>
  <c r="F212" i="45"/>
  <c r="G212" i="45"/>
  <c r="H212" i="45"/>
  <c r="I212" i="45"/>
  <c r="J212" i="45"/>
  <c r="L212" i="45"/>
  <c r="C213" i="45"/>
  <c r="D213" i="45"/>
  <c r="E213" i="45"/>
  <c r="F213" i="45"/>
  <c r="G213" i="45"/>
  <c r="H213" i="45"/>
  <c r="I213" i="45"/>
  <c r="J213" i="45"/>
  <c r="L213" i="45"/>
  <c r="C214" i="45"/>
  <c r="D214" i="45"/>
  <c r="E214" i="45"/>
  <c r="F214" i="45"/>
  <c r="G214" i="45"/>
  <c r="H214" i="45"/>
  <c r="I214" i="45"/>
  <c r="J214" i="45"/>
  <c r="L214" i="45"/>
  <c r="C215" i="45"/>
  <c r="D215" i="45"/>
  <c r="E215" i="45"/>
  <c r="F215" i="45"/>
  <c r="G215" i="45"/>
  <c r="H215" i="45"/>
  <c r="I215" i="45"/>
  <c r="J215" i="45"/>
  <c r="L215" i="45"/>
  <c r="C216" i="45"/>
  <c r="D216" i="45"/>
  <c r="E216" i="45"/>
  <c r="F216" i="45"/>
  <c r="G216" i="45"/>
  <c r="H216" i="45"/>
  <c r="I216" i="45"/>
  <c r="J216" i="45"/>
  <c r="L216" i="45"/>
  <c r="C217" i="45"/>
  <c r="D217" i="45"/>
  <c r="E217" i="45"/>
  <c r="F217" i="45"/>
  <c r="G217" i="45"/>
  <c r="H217" i="45"/>
  <c r="I217" i="45"/>
  <c r="J217" i="45"/>
  <c r="L217" i="45"/>
  <c r="C218" i="45"/>
  <c r="D218" i="45"/>
  <c r="E218" i="45"/>
  <c r="F218" i="45"/>
  <c r="G218" i="45"/>
  <c r="H218" i="45"/>
  <c r="I218" i="45"/>
  <c r="J218" i="45"/>
  <c r="L218" i="45"/>
  <c r="C219" i="45"/>
  <c r="D219" i="45"/>
  <c r="E219" i="45"/>
  <c r="F219" i="45"/>
  <c r="G219" i="45"/>
  <c r="H219" i="45"/>
  <c r="I219" i="45"/>
  <c r="J219" i="45"/>
  <c r="L219" i="45"/>
  <c r="C220" i="45"/>
  <c r="D220" i="45"/>
  <c r="E220" i="45"/>
  <c r="F220" i="45"/>
  <c r="G220" i="45"/>
  <c r="H220" i="45"/>
  <c r="I220" i="45"/>
  <c r="J220" i="45"/>
  <c r="L220" i="45"/>
  <c r="C221" i="45"/>
  <c r="D221" i="45"/>
  <c r="E221" i="45"/>
  <c r="F221" i="45"/>
  <c r="G221" i="45"/>
  <c r="H221" i="45"/>
  <c r="I221" i="45"/>
  <c r="J221" i="45"/>
  <c r="L221" i="45"/>
  <c r="C222" i="45"/>
  <c r="D222" i="45"/>
  <c r="E222" i="45"/>
  <c r="F222" i="45"/>
  <c r="G222" i="45"/>
  <c r="H222" i="45"/>
  <c r="I222" i="45"/>
  <c r="J222" i="45"/>
  <c r="L222" i="45"/>
  <c r="C223" i="45"/>
  <c r="D223" i="45"/>
  <c r="E223" i="45"/>
  <c r="F223" i="45"/>
  <c r="G223" i="45"/>
  <c r="H223" i="45"/>
  <c r="I223" i="45"/>
  <c r="J223" i="45"/>
  <c r="L223" i="45"/>
  <c r="C224" i="45"/>
  <c r="D224" i="45"/>
  <c r="E224" i="45"/>
  <c r="F224" i="45"/>
  <c r="G224" i="45"/>
  <c r="H224" i="45"/>
  <c r="I224" i="45"/>
  <c r="J224" i="45"/>
  <c r="L224" i="45"/>
  <c r="C225" i="45"/>
  <c r="D225" i="45"/>
  <c r="E225" i="45"/>
  <c r="F225" i="45"/>
  <c r="G225" i="45"/>
  <c r="H225" i="45"/>
  <c r="I225" i="45"/>
  <c r="J225" i="45"/>
  <c r="L225" i="45"/>
  <c r="C226" i="45"/>
  <c r="D226" i="45"/>
  <c r="E226" i="45"/>
  <c r="F226" i="45"/>
  <c r="G226" i="45"/>
  <c r="H226" i="45"/>
  <c r="I226" i="45"/>
  <c r="J226" i="45"/>
  <c r="L226" i="45"/>
  <c r="C227" i="45"/>
  <c r="D227" i="45"/>
  <c r="E227" i="45"/>
  <c r="F227" i="45"/>
  <c r="G227" i="45"/>
  <c r="H227" i="45"/>
  <c r="I227" i="45"/>
  <c r="J227" i="45"/>
  <c r="L227" i="45"/>
  <c r="C228" i="45"/>
  <c r="D228" i="45"/>
  <c r="E228" i="45"/>
  <c r="F228" i="45"/>
  <c r="G228" i="45"/>
  <c r="H228" i="45"/>
  <c r="I228" i="45"/>
  <c r="J228" i="45"/>
  <c r="L228" i="45"/>
  <c r="C229" i="45"/>
  <c r="D229" i="45"/>
  <c r="E229" i="45"/>
  <c r="F229" i="45"/>
  <c r="G229" i="45"/>
  <c r="H229" i="45"/>
  <c r="I229" i="45"/>
  <c r="J229" i="45"/>
  <c r="L229" i="45"/>
  <c r="C230" i="45"/>
  <c r="D230" i="45"/>
  <c r="E230" i="45"/>
  <c r="F230" i="45"/>
  <c r="G230" i="45"/>
  <c r="H230" i="45"/>
  <c r="I230" i="45"/>
  <c r="J230" i="45"/>
  <c r="L230" i="45"/>
  <c r="C231" i="45"/>
  <c r="D231" i="45"/>
  <c r="E231" i="45"/>
  <c r="F231" i="45"/>
  <c r="G231" i="45"/>
  <c r="H231" i="45"/>
  <c r="I231" i="45"/>
  <c r="J231" i="45"/>
  <c r="L231" i="45"/>
  <c r="C232" i="45"/>
  <c r="D232" i="45"/>
  <c r="E232" i="45"/>
  <c r="F232" i="45"/>
  <c r="G232" i="45"/>
  <c r="H232" i="45"/>
  <c r="I232" i="45"/>
  <c r="J232" i="45"/>
  <c r="L232" i="45"/>
  <c r="C233" i="45"/>
  <c r="D233" i="45"/>
  <c r="E233" i="45"/>
  <c r="F233" i="45"/>
  <c r="G233" i="45"/>
  <c r="H233" i="45"/>
  <c r="I233" i="45"/>
  <c r="J233" i="45"/>
  <c r="L233" i="45"/>
  <c r="C234" i="45"/>
  <c r="D234" i="45"/>
  <c r="E234" i="45"/>
  <c r="F234" i="45"/>
  <c r="G234" i="45"/>
  <c r="H234" i="45"/>
  <c r="I234" i="45"/>
  <c r="J234" i="45"/>
  <c r="L234" i="45"/>
  <c r="C235" i="45"/>
  <c r="D235" i="45"/>
  <c r="E235" i="45"/>
  <c r="F235" i="45"/>
  <c r="G235" i="45"/>
  <c r="H235" i="45"/>
  <c r="I235" i="45"/>
  <c r="J235" i="45"/>
  <c r="L235" i="45"/>
  <c r="C236" i="45"/>
  <c r="D236" i="45"/>
  <c r="E236" i="45"/>
  <c r="F236" i="45"/>
  <c r="G236" i="45"/>
  <c r="H236" i="45"/>
  <c r="I236" i="45"/>
  <c r="J236" i="45"/>
  <c r="L236" i="45"/>
  <c r="C237" i="45"/>
  <c r="D237" i="45"/>
  <c r="E237" i="45"/>
  <c r="F237" i="45"/>
  <c r="G237" i="45"/>
  <c r="H237" i="45"/>
  <c r="I237" i="45"/>
  <c r="J237" i="45"/>
  <c r="L237" i="45"/>
  <c r="C238" i="45"/>
  <c r="D238" i="45"/>
  <c r="E238" i="45"/>
  <c r="F238" i="45"/>
  <c r="G238" i="45"/>
  <c r="H238" i="45"/>
  <c r="I238" i="45"/>
  <c r="J238" i="45"/>
  <c r="L238" i="45"/>
  <c r="C239" i="45"/>
  <c r="D239" i="45"/>
  <c r="E239" i="45"/>
  <c r="F239" i="45"/>
  <c r="G239" i="45"/>
  <c r="H239" i="45"/>
  <c r="I239" i="45"/>
  <c r="J239" i="45"/>
  <c r="L239" i="45"/>
  <c r="C240" i="45"/>
  <c r="D240" i="45"/>
  <c r="E240" i="45"/>
  <c r="F240" i="45"/>
  <c r="G240" i="45"/>
  <c r="H240" i="45"/>
  <c r="I240" i="45"/>
  <c r="J240" i="45"/>
  <c r="L240" i="45"/>
  <c r="C241" i="45"/>
  <c r="D241" i="45"/>
  <c r="E241" i="45"/>
  <c r="F241" i="45"/>
  <c r="G241" i="45"/>
  <c r="H241" i="45"/>
  <c r="I241" i="45"/>
  <c r="J241" i="45"/>
  <c r="L241" i="45"/>
  <c r="C242" i="45"/>
  <c r="D242" i="45"/>
  <c r="E242" i="45"/>
  <c r="F242" i="45"/>
  <c r="G242" i="45"/>
  <c r="H242" i="45"/>
  <c r="I242" i="45"/>
  <c r="J242" i="45"/>
  <c r="L242" i="45"/>
  <c r="C243" i="45"/>
  <c r="D243" i="45"/>
  <c r="E243" i="45"/>
  <c r="F243" i="45"/>
  <c r="G243" i="45"/>
  <c r="H243" i="45"/>
  <c r="I243" i="45"/>
  <c r="J243" i="45"/>
  <c r="L243" i="45"/>
  <c r="C244" i="45"/>
  <c r="D244" i="45"/>
  <c r="E244" i="45"/>
  <c r="F244" i="45"/>
  <c r="G244" i="45"/>
  <c r="H244" i="45"/>
  <c r="I244" i="45"/>
  <c r="J244" i="45"/>
  <c r="L244" i="45"/>
  <c r="C245" i="45"/>
  <c r="D245" i="45"/>
  <c r="E245" i="45"/>
  <c r="F245" i="45"/>
  <c r="G245" i="45"/>
  <c r="H245" i="45"/>
  <c r="I245" i="45"/>
  <c r="J245" i="45"/>
  <c r="L245" i="45"/>
  <c r="C246" i="45"/>
  <c r="D246" i="45"/>
  <c r="E246" i="45"/>
  <c r="F246" i="45"/>
  <c r="G246" i="45"/>
  <c r="H246" i="45"/>
  <c r="I246" i="45"/>
  <c r="J246" i="45"/>
  <c r="L246" i="45"/>
  <c r="C247" i="45"/>
  <c r="D247" i="45"/>
  <c r="E247" i="45"/>
  <c r="F247" i="45"/>
  <c r="G247" i="45"/>
  <c r="H247" i="45"/>
  <c r="I247" i="45"/>
  <c r="J247" i="45"/>
  <c r="L247" i="45"/>
  <c r="C248" i="45"/>
  <c r="D248" i="45"/>
  <c r="E248" i="45"/>
  <c r="F248" i="45"/>
  <c r="G248" i="45"/>
  <c r="H248" i="45"/>
  <c r="I248" i="45"/>
  <c r="J248" i="45"/>
  <c r="L248" i="45"/>
  <c r="C249" i="45"/>
  <c r="D249" i="45"/>
  <c r="E249" i="45"/>
  <c r="F249" i="45"/>
  <c r="G249" i="45"/>
  <c r="H249" i="45"/>
  <c r="I249" i="45"/>
  <c r="J249" i="45"/>
  <c r="L249" i="45"/>
  <c r="C250" i="45"/>
  <c r="D250" i="45"/>
  <c r="E250" i="45"/>
  <c r="F250" i="45"/>
  <c r="G250" i="45"/>
  <c r="H250" i="45"/>
  <c r="I250" i="45"/>
  <c r="J250" i="45"/>
  <c r="L250" i="45"/>
  <c r="C251" i="45"/>
  <c r="D251" i="45"/>
  <c r="E251" i="45"/>
  <c r="F251" i="45"/>
  <c r="G251" i="45"/>
  <c r="H251" i="45"/>
  <c r="I251" i="45"/>
  <c r="J251" i="45"/>
  <c r="L251" i="45"/>
  <c r="C252" i="45"/>
  <c r="D252" i="45"/>
  <c r="E252" i="45"/>
  <c r="F252" i="45"/>
  <c r="G252" i="45"/>
  <c r="H252" i="45"/>
  <c r="I252" i="45"/>
  <c r="J252" i="45"/>
  <c r="L252" i="45"/>
  <c r="C253" i="45"/>
  <c r="D253" i="45"/>
  <c r="E253" i="45"/>
  <c r="F253" i="45"/>
  <c r="G253" i="45"/>
  <c r="H253" i="45"/>
  <c r="I253" i="45"/>
  <c r="J253" i="45"/>
  <c r="L253" i="45"/>
  <c r="C254" i="45"/>
  <c r="D254" i="45"/>
  <c r="E254" i="45"/>
  <c r="F254" i="45"/>
  <c r="G254" i="45"/>
  <c r="H254" i="45"/>
  <c r="I254" i="45"/>
  <c r="J254" i="45"/>
  <c r="L254" i="45"/>
  <c r="C255" i="45"/>
  <c r="D255" i="45"/>
  <c r="E255" i="45"/>
  <c r="F255" i="45"/>
  <c r="G255" i="45"/>
  <c r="H255" i="45"/>
  <c r="I255" i="45"/>
  <c r="J255" i="45"/>
  <c r="L255" i="45"/>
  <c r="C256" i="45"/>
  <c r="D256" i="45"/>
  <c r="E256" i="45"/>
  <c r="F256" i="45"/>
  <c r="G256" i="45"/>
  <c r="H256" i="45"/>
  <c r="I256" i="45"/>
  <c r="J256" i="45"/>
  <c r="L256" i="45"/>
  <c r="C257" i="45"/>
  <c r="D257" i="45"/>
  <c r="E257" i="45"/>
  <c r="F257" i="45"/>
  <c r="G257" i="45"/>
  <c r="H257" i="45"/>
  <c r="I257" i="45"/>
  <c r="J257" i="45"/>
  <c r="L257" i="45"/>
  <c r="C258" i="45"/>
  <c r="D258" i="45"/>
  <c r="E258" i="45"/>
  <c r="F258" i="45"/>
  <c r="G258" i="45"/>
  <c r="H258" i="45"/>
  <c r="I258" i="45"/>
  <c r="J258" i="45"/>
  <c r="L258" i="45"/>
  <c r="C259" i="45"/>
  <c r="D259" i="45"/>
  <c r="E259" i="45"/>
  <c r="F259" i="45"/>
  <c r="G259" i="45"/>
  <c r="H259" i="45"/>
  <c r="I259" i="45"/>
  <c r="J259" i="45"/>
  <c r="L259" i="45"/>
  <c r="C260" i="45"/>
  <c r="D260" i="45"/>
  <c r="E260" i="45"/>
  <c r="F260" i="45"/>
  <c r="G260" i="45"/>
  <c r="H260" i="45"/>
  <c r="I260" i="45"/>
  <c r="J260" i="45"/>
  <c r="L260" i="45"/>
  <c r="C261" i="45"/>
  <c r="D261" i="45"/>
  <c r="E261" i="45"/>
  <c r="F261" i="45"/>
  <c r="G261" i="45"/>
  <c r="H261" i="45"/>
  <c r="I261" i="45"/>
  <c r="J261" i="45"/>
  <c r="L261" i="45"/>
  <c r="C262" i="45"/>
  <c r="D262" i="45"/>
  <c r="E262" i="45"/>
  <c r="F262" i="45"/>
  <c r="G262" i="45"/>
  <c r="H262" i="45"/>
  <c r="I262" i="45"/>
  <c r="J262" i="45"/>
  <c r="L262" i="45"/>
  <c r="C263" i="45"/>
  <c r="D263" i="45"/>
  <c r="E263" i="45"/>
  <c r="F263" i="45"/>
  <c r="G263" i="45"/>
  <c r="H263" i="45"/>
  <c r="I263" i="45"/>
  <c r="J263" i="45"/>
  <c r="L263" i="45"/>
  <c r="C264" i="45"/>
  <c r="D264" i="45"/>
  <c r="E264" i="45"/>
  <c r="F264" i="45"/>
  <c r="G264" i="45"/>
  <c r="H264" i="45"/>
  <c r="I264" i="45"/>
  <c r="J264" i="45"/>
  <c r="L264" i="45"/>
  <c r="C265" i="45"/>
  <c r="D265" i="45"/>
  <c r="E265" i="45"/>
  <c r="F265" i="45"/>
  <c r="G265" i="45"/>
  <c r="H265" i="45"/>
  <c r="I265" i="45"/>
  <c r="J265" i="45"/>
  <c r="L265" i="45"/>
  <c r="C266" i="45"/>
  <c r="D266" i="45"/>
  <c r="E266" i="45"/>
  <c r="F266" i="45"/>
  <c r="G266" i="45"/>
  <c r="H266" i="45"/>
  <c r="I266" i="45"/>
  <c r="J266" i="45"/>
  <c r="L266" i="45"/>
  <c r="C267" i="45"/>
  <c r="D267" i="45"/>
  <c r="E267" i="45"/>
  <c r="F267" i="45"/>
  <c r="G267" i="45"/>
  <c r="H267" i="45"/>
  <c r="I267" i="45"/>
  <c r="J267" i="45"/>
  <c r="L267" i="45"/>
  <c r="C100" i="45"/>
  <c r="D100" i="45"/>
  <c r="E100" i="45"/>
  <c r="F100" i="45"/>
  <c r="G100" i="45"/>
  <c r="H100" i="45"/>
  <c r="I100" i="45"/>
  <c r="J100" i="45"/>
  <c r="L100" i="45"/>
  <c r="C101" i="45"/>
  <c r="D101" i="45"/>
  <c r="E101" i="45"/>
  <c r="F101" i="45"/>
  <c r="G101" i="45"/>
  <c r="H101" i="45"/>
  <c r="I101" i="45"/>
  <c r="J101" i="45"/>
  <c r="L101" i="45"/>
  <c r="C102" i="45"/>
  <c r="D102" i="45"/>
  <c r="E102" i="45"/>
  <c r="F102" i="45"/>
  <c r="G102" i="45"/>
  <c r="H102" i="45"/>
  <c r="I102" i="45"/>
  <c r="J102" i="45"/>
  <c r="L102" i="45"/>
  <c r="C103" i="45"/>
  <c r="D103" i="45"/>
  <c r="E103" i="45"/>
  <c r="F103" i="45"/>
  <c r="G103" i="45"/>
  <c r="H103" i="45"/>
  <c r="I103" i="45"/>
  <c r="J103" i="45"/>
  <c r="L103" i="45"/>
  <c r="C104" i="45"/>
  <c r="D104" i="45"/>
  <c r="E104" i="45"/>
  <c r="F104" i="45"/>
  <c r="G104" i="45"/>
  <c r="H104" i="45"/>
  <c r="I104" i="45"/>
  <c r="J104" i="45"/>
  <c r="L104" i="45"/>
  <c r="C105" i="45"/>
  <c r="D105" i="45"/>
  <c r="E105" i="45"/>
  <c r="F105" i="45"/>
  <c r="G105" i="45"/>
  <c r="H105" i="45"/>
  <c r="I105" i="45"/>
  <c r="J105" i="45"/>
  <c r="L105" i="45"/>
  <c r="C106" i="45"/>
  <c r="D106" i="45"/>
  <c r="E106" i="45"/>
  <c r="F106" i="45"/>
  <c r="G106" i="45"/>
  <c r="H106" i="45"/>
  <c r="I106" i="45"/>
  <c r="J106" i="45"/>
  <c r="L106" i="45"/>
  <c r="C107" i="45"/>
  <c r="D107" i="45"/>
  <c r="E107" i="45"/>
  <c r="F107" i="45"/>
  <c r="G107" i="45"/>
  <c r="H107" i="45"/>
  <c r="I107" i="45"/>
  <c r="J107" i="45"/>
  <c r="L107" i="45"/>
  <c r="C108" i="45"/>
  <c r="D108" i="45"/>
  <c r="E108" i="45"/>
  <c r="F108" i="45"/>
  <c r="G108" i="45"/>
  <c r="H108" i="45"/>
  <c r="I108" i="45"/>
  <c r="J108" i="45"/>
  <c r="L108" i="45"/>
  <c r="C109" i="45"/>
  <c r="D109" i="45"/>
  <c r="E109" i="45"/>
  <c r="F109" i="45"/>
  <c r="G109" i="45"/>
  <c r="H109" i="45"/>
  <c r="I109" i="45"/>
  <c r="J109" i="45"/>
  <c r="L109" i="45"/>
  <c r="C110" i="45"/>
  <c r="D110" i="45"/>
  <c r="E110" i="45"/>
  <c r="F110" i="45"/>
  <c r="G110" i="45"/>
  <c r="H110" i="45"/>
  <c r="I110" i="45"/>
  <c r="J110" i="45"/>
  <c r="L110" i="45"/>
  <c r="C111" i="45"/>
  <c r="D111" i="45"/>
  <c r="E111" i="45"/>
  <c r="F111" i="45"/>
  <c r="G111" i="45"/>
  <c r="H111" i="45"/>
  <c r="I111" i="45"/>
  <c r="J111" i="45"/>
  <c r="L111" i="45"/>
  <c r="C112" i="45"/>
  <c r="D112" i="45"/>
  <c r="E112" i="45"/>
  <c r="F112" i="45"/>
  <c r="G112" i="45"/>
  <c r="H112" i="45"/>
  <c r="I112" i="45"/>
  <c r="J112" i="45"/>
  <c r="L112" i="45"/>
  <c r="C113" i="45"/>
  <c r="D113" i="45"/>
  <c r="E113" i="45"/>
  <c r="F113" i="45"/>
  <c r="G113" i="45"/>
  <c r="H113" i="45"/>
  <c r="I113" i="45"/>
  <c r="J113" i="45"/>
  <c r="L113" i="45"/>
  <c r="C114" i="45"/>
  <c r="D114" i="45"/>
  <c r="E114" i="45"/>
  <c r="F114" i="45"/>
  <c r="G114" i="45"/>
  <c r="H114" i="45"/>
  <c r="I114" i="45"/>
  <c r="J114" i="45"/>
  <c r="L114" i="45"/>
  <c r="C115" i="45"/>
  <c r="D115" i="45"/>
  <c r="E115" i="45"/>
  <c r="F115" i="45"/>
  <c r="G115" i="45"/>
  <c r="H115" i="45"/>
  <c r="I115" i="45"/>
  <c r="J115" i="45"/>
  <c r="L115" i="45"/>
  <c r="C116" i="45"/>
  <c r="D116" i="45"/>
  <c r="E116" i="45"/>
  <c r="F116" i="45"/>
  <c r="G116" i="45"/>
  <c r="H116" i="45"/>
  <c r="I116" i="45"/>
  <c r="J116" i="45"/>
  <c r="L116" i="45"/>
  <c r="C117" i="45"/>
  <c r="D117" i="45"/>
  <c r="E117" i="45"/>
  <c r="F117" i="45"/>
  <c r="G117" i="45"/>
  <c r="H117" i="45"/>
  <c r="I117" i="45"/>
  <c r="J117" i="45"/>
  <c r="L117" i="45"/>
  <c r="C118" i="45"/>
  <c r="D118" i="45"/>
  <c r="E118" i="45"/>
  <c r="F118" i="45"/>
  <c r="G118" i="45"/>
  <c r="H118" i="45"/>
  <c r="I118" i="45"/>
  <c r="J118" i="45"/>
  <c r="L118" i="45"/>
  <c r="C119" i="45"/>
  <c r="D119" i="45"/>
  <c r="E119" i="45"/>
  <c r="F119" i="45"/>
  <c r="G119" i="45"/>
  <c r="H119" i="45"/>
  <c r="I119" i="45"/>
  <c r="J119" i="45"/>
  <c r="L119" i="45"/>
  <c r="C120" i="45"/>
  <c r="D120" i="45"/>
  <c r="E120" i="45"/>
  <c r="F120" i="45"/>
  <c r="G120" i="45"/>
  <c r="H120" i="45"/>
  <c r="I120" i="45"/>
  <c r="J120" i="45"/>
  <c r="L120" i="45"/>
  <c r="C121" i="45"/>
  <c r="D121" i="45"/>
  <c r="E121" i="45"/>
  <c r="F121" i="45"/>
  <c r="G121" i="45"/>
  <c r="H121" i="45"/>
  <c r="I121" i="45"/>
  <c r="J121" i="45"/>
  <c r="L121" i="45"/>
  <c r="C122" i="45"/>
  <c r="D122" i="45"/>
  <c r="E122" i="45"/>
  <c r="F122" i="45"/>
  <c r="G122" i="45"/>
  <c r="H122" i="45"/>
  <c r="I122" i="45"/>
  <c r="J122" i="45"/>
  <c r="L122" i="45"/>
  <c r="C123" i="45"/>
  <c r="D123" i="45"/>
  <c r="E123" i="45"/>
  <c r="F123" i="45"/>
  <c r="G123" i="45"/>
  <c r="H123" i="45"/>
  <c r="I123" i="45"/>
  <c r="J123" i="45"/>
  <c r="L123" i="45"/>
  <c r="C124" i="45"/>
  <c r="D124" i="45"/>
  <c r="E124" i="45"/>
  <c r="F124" i="45"/>
  <c r="G124" i="45"/>
  <c r="H124" i="45"/>
  <c r="I124" i="45"/>
  <c r="J124" i="45"/>
  <c r="L124" i="45"/>
  <c r="C125" i="45"/>
  <c r="D125" i="45"/>
  <c r="E125" i="45"/>
  <c r="F125" i="45"/>
  <c r="G125" i="45"/>
  <c r="H125" i="45"/>
  <c r="I125" i="45"/>
  <c r="J125" i="45"/>
  <c r="L125" i="45"/>
  <c r="C126" i="45"/>
  <c r="D126" i="45"/>
  <c r="E126" i="45"/>
  <c r="F126" i="45"/>
  <c r="G126" i="45"/>
  <c r="H126" i="45"/>
  <c r="I126" i="45"/>
  <c r="J126" i="45"/>
  <c r="L126" i="45"/>
  <c r="C127" i="45"/>
  <c r="D127" i="45"/>
  <c r="E127" i="45"/>
  <c r="F127" i="45"/>
  <c r="G127" i="45"/>
  <c r="H127" i="45"/>
  <c r="I127" i="45"/>
  <c r="J127" i="45"/>
  <c r="L127" i="45"/>
  <c r="C128" i="45"/>
  <c r="D128" i="45"/>
  <c r="E128" i="45"/>
  <c r="F128" i="45"/>
  <c r="G128" i="45"/>
  <c r="H128" i="45"/>
  <c r="I128" i="45"/>
  <c r="J128" i="45"/>
  <c r="L128" i="45"/>
  <c r="C129" i="45"/>
  <c r="D129" i="45"/>
  <c r="E129" i="45"/>
  <c r="F129" i="45"/>
  <c r="G129" i="45"/>
  <c r="H129" i="45"/>
  <c r="I129" i="45"/>
  <c r="J129" i="45"/>
  <c r="L129" i="45"/>
  <c r="C130" i="45"/>
  <c r="D130" i="45"/>
  <c r="E130" i="45"/>
  <c r="F130" i="45"/>
  <c r="G130" i="45"/>
  <c r="H130" i="45"/>
  <c r="I130" i="45"/>
  <c r="J130" i="45"/>
  <c r="L130" i="45"/>
  <c r="C131" i="45"/>
  <c r="D131" i="45"/>
  <c r="E131" i="45"/>
  <c r="F131" i="45"/>
  <c r="G131" i="45"/>
  <c r="H131" i="45"/>
  <c r="I131" i="45"/>
  <c r="J131" i="45"/>
  <c r="L131" i="45"/>
  <c r="C132" i="45"/>
  <c r="D132" i="45"/>
  <c r="E132" i="45"/>
  <c r="F132" i="45"/>
  <c r="G132" i="45"/>
  <c r="H132" i="45"/>
  <c r="I132" i="45"/>
  <c r="J132" i="45"/>
  <c r="L132" i="45"/>
  <c r="C133" i="45"/>
  <c r="D133" i="45"/>
  <c r="E133" i="45"/>
  <c r="F133" i="45"/>
  <c r="G133" i="45"/>
  <c r="H133" i="45"/>
  <c r="I133" i="45"/>
  <c r="J133" i="45"/>
  <c r="L133" i="45"/>
  <c r="C134" i="45"/>
  <c r="D134" i="45"/>
  <c r="E134" i="45"/>
  <c r="F134" i="45"/>
  <c r="G134" i="45"/>
  <c r="H134" i="45"/>
  <c r="I134" i="45"/>
  <c r="J134" i="45"/>
  <c r="L134" i="45"/>
  <c r="C135" i="45"/>
  <c r="D135" i="45"/>
  <c r="E135" i="45"/>
  <c r="F135" i="45"/>
  <c r="G135" i="45"/>
  <c r="H135" i="45"/>
  <c r="I135" i="45"/>
  <c r="J135" i="45"/>
  <c r="L135" i="45"/>
  <c r="C136" i="45"/>
  <c r="D136" i="45"/>
  <c r="E136" i="45"/>
  <c r="F136" i="45"/>
  <c r="G136" i="45"/>
  <c r="H136" i="45"/>
  <c r="I136" i="45"/>
  <c r="J136" i="45"/>
  <c r="L136" i="45"/>
  <c r="C137" i="45"/>
  <c r="D137" i="45"/>
  <c r="E137" i="45"/>
  <c r="F137" i="45"/>
  <c r="G137" i="45"/>
  <c r="H137" i="45"/>
  <c r="I137" i="45"/>
  <c r="J137" i="45"/>
  <c r="L137" i="45"/>
  <c r="C138" i="45"/>
  <c r="D138" i="45"/>
  <c r="E138" i="45"/>
  <c r="F138" i="45"/>
  <c r="G138" i="45"/>
  <c r="H138" i="45"/>
  <c r="I138" i="45"/>
  <c r="J138" i="45"/>
  <c r="L138" i="45"/>
  <c r="C139" i="45"/>
  <c r="D139" i="45"/>
  <c r="E139" i="45"/>
  <c r="F139" i="45"/>
  <c r="G139" i="45"/>
  <c r="H139" i="45"/>
  <c r="I139" i="45"/>
  <c r="J139" i="45"/>
  <c r="L139" i="45"/>
  <c r="C140" i="45"/>
  <c r="D140" i="45"/>
  <c r="E140" i="45"/>
  <c r="F140" i="45"/>
  <c r="G140" i="45"/>
  <c r="H140" i="45"/>
  <c r="I140" i="45"/>
  <c r="J140" i="45"/>
  <c r="L140" i="45"/>
  <c r="C141" i="45"/>
  <c r="D141" i="45"/>
  <c r="E141" i="45"/>
  <c r="F141" i="45"/>
  <c r="G141" i="45"/>
  <c r="H141" i="45"/>
  <c r="I141" i="45"/>
  <c r="J141" i="45"/>
  <c r="L141" i="45"/>
  <c r="C142" i="45"/>
  <c r="D142" i="45"/>
  <c r="E142" i="45"/>
  <c r="F142" i="45"/>
  <c r="G142" i="45"/>
  <c r="H142" i="45"/>
  <c r="I142" i="45"/>
  <c r="J142" i="45"/>
  <c r="L142" i="45"/>
  <c r="C143" i="45"/>
  <c r="D143" i="45"/>
  <c r="E143" i="45"/>
  <c r="F143" i="45"/>
  <c r="G143" i="45"/>
  <c r="H143" i="45"/>
  <c r="I143" i="45"/>
  <c r="J143" i="45"/>
  <c r="L143" i="45"/>
  <c r="C144" i="45"/>
  <c r="D144" i="45"/>
  <c r="E144" i="45"/>
  <c r="F144" i="45"/>
  <c r="G144" i="45"/>
  <c r="H144" i="45"/>
  <c r="I144" i="45"/>
  <c r="J144" i="45"/>
  <c r="L144" i="45"/>
  <c r="C145" i="45"/>
  <c r="D145" i="45"/>
  <c r="E145" i="45"/>
  <c r="F145" i="45"/>
  <c r="G145" i="45"/>
  <c r="H145" i="45"/>
  <c r="I145" i="45"/>
  <c r="J145" i="45"/>
  <c r="L145" i="45"/>
  <c r="C146" i="45"/>
  <c r="D146" i="45"/>
  <c r="E146" i="45"/>
  <c r="F146" i="45"/>
  <c r="G146" i="45"/>
  <c r="H146" i="45"/>
  <c r="I146" i="45"/>
  <c r="J146" i="45"/>
  <c r="L146" i="45"/>
  <c r="C147" i="45"/>
  <c r="D147" i="45"/>
  <c r="E147" i="45"/>
  <c r="F147" i="45"/>
  <c r="G147" i="45"/>
  <c r="H147" i="45"/>
  <c r="I147" i="45"/>
  <c r="J147" i="45"/>
  <c r="L147" i="45"/>
  <c r="C148" i="45"/>
  <c r="D148" i="45"/>
  <c r="E148" i="45"/>
  <c r="F148" i="45"/>
  <c r="G148" i="45"/>
  <c r="H148" i="45"/>
  <c r="I148" i="45"/>
  <c r="J148" i="45"/>
  <c r="L148" i="45"/>
  <c r="C149" i="45"/>
  <c r="D149" i="45"/>
  <c r="E149" i="45"/>
  <c r="F149" i="45"/>
  <c r="G149" i="45"/>
  <c r="H149" i="45"/>
  <c r="I149" i="45"/>
  <c r="J149" i="45"/>
  <c r="L149" i="45"/>
  <c r="C150" i="45"/>
  <c r="D150" i="45"/>
  <c r="E150" i="45"/>
  <c r="F150" i="45"/>
  <c r="G150" i="45"/>
  <c r="H150" i="45"/>
  <c r="I150" i="45"/>
  <c r="J150" i="45"/>
  <c r="L150" i="45"/>
  <c r="C151" i="45"/>
  <c r="D151" i="45"/>
  <c r="E151" i="45"/>
  <c r="F151" i="45"/>
  <c r="G151" i="45"/>
  <c r="H151" i="45"/>
  <c r="I151" i="45"/>
  <c r="J151" i="45"/>
  <c r="L151" i="45"/>
  <c r="C152" i="45"/>
  <c r="D152" i="45"/>
  <c r="E152" i="45"/>
  <c r="F152" i="45"/>
  <c r="G152" i="45"/>
  <c r="H152" i="45"/>
  <c r="I152" i="45"/>
  <c r="J152" i="45"/>
  <c r="L152" i="45"/>
  <c r="C153" i="45"/>
  <c r="D153" i="45"/>
  <c r="E153" i="45"/>
  <c r="F153" i="45"/>
  <c r="G153" i="45"/>
  <c r="H153" i="45"/>
  <c r="I153" i="45"/>
  <c r="J153" i="45"/>
  <c r="L153" i="45"/>
  <c r="C154" i="45"/>
  <c r="D154" i="45"/>
  <c r="E154" i="45"/>
  <c r="F154" i="45"/>
  <c r="G154" i="45"/>
  <c r="H154" i="45"/>
  <c r="I154" i="45"/>
  <c r="J154" i="45"/>
  <c r="L154" i="45"/>
  <c r="C155" i="45"/>
  <c r="D155" i="45"/>
  <c r="E155" i="45"/>
  <c r="F155" i="45"/>
  <c r="G155" i="45"/>
  <c r="H155" i="45"/>
  <c r="I155" i="45"/>
  <c r="J155" i="45"/>
  <c r="L155" i="45"/>
  <c r="C156" i="45"/>
  <c r="D156" i="45"/>
  <c r="E156" i="45"/>
  <c r="F156" i="45"/>
  <c r="G156" i="45"/>
  <c r="H156" i="45"/>
  <c r="I156" i="45"/>
  <c r="J156" i="45"/>
  <c r="L156" i="45"/>
  <c r="C157" i="45"/>
  <c r="D157" i="45"/>
  <c r="E157" i="45"/>
  <c r="F157" i="45"/>
  <c r="G157" i="45"/>
  <c r="H157" i="45"/>
  <c r="I157" i="45"/>
  <c r="J157" i="45"/>
  <c r="L157" i="45"/>
  <c r="C158" i="45"/>
  <c r="D158" i="45"/>
  <c r="E158" i="45"/>
  <c r="F158" i="45"/>
  <c r="G158" i="45"/>
  <c r="H158" i="45"/>
  <c r="I158" i="45"/>
  <c r="J158" i="45"/>
  <c r="L158" i="45"/>
  <c r="C159" i="45"/>
  <c r="D159" i="45"/>
  <c r="E159" i="45"/>
  <c r="F159" i="45"/>
  <c r="G159" i="45"/>
  <c r="H159" i="45"/>
  <c r="I159" i="45"/>
  <c r="J159" i="45"/>
  <c r="L159" i="45"/>
  <c r="C160" i="45"/>
  <c r="D160" i="45"/>
  <c r="E160" i="45"/>
  <c r="F160" i="45"/>
  <c r="G160" i="45"/>
  <c r="H160" i="45"/>
  <c r="I160" i="45"/>
  <c r="J160" i="45"/>
  <c r="L160" i="45"/>
  <c r="C161" i="45"/>
  <c r="D161" i="45"/>
  <c r="E161" i="45"/>
  <c r="F161" i="45"/>
  <c r="G161" i="45"/>
  <c r="H161" i="45"/>
  <c r="I161" i="45"/>
  <c r="J161" i="45"/>
  <c r="L161" i="45"/>
  <c r="C162" i="45"/>
  <c r="D162" i="45"/>
  <c r="E162" i="45"/>
  <c r="F162" i="45"/>
  <c r="G162" i="45"/>
  <c r="H162" i="45"/>
  <c r="I162" i="45"/>
  <c r="J162" i="45"/>
  <c r="L162" i="45"/>
  <c r="C163" i="45"/>
  <c r="D163" i="45"/>
  <c r="E163" i="45"/>
  <c r="F163" i="45"/>
  <c r="G163" i="45"/>
  <c r="H163" i="45"/>
  <c r="I163" i="45"/>
  <c r="J163" i="45"/>
  <c r="L163" i="45"/>
  <c r="C32" i="45"/>
  <c r="D32" i="45"/>
  <c r="E32" i="45"/>
  <c r="F32" i="45"/>
  <c r="G32" i="45"/>
  <c r="H32" i="45"/>
  <c r="I32" i="45"/>
  <c r="L32" i="45"/>
  <c r="C33" i="45"/>
  <c r="D33" i="45"/>
  <c r="E33" i="45"/>
  <c r="F33" i="45"/>
  <c r="G33" i="45"/>
  <c r="H33" i="45"/>
  <c r="I33" i="45"/>
  <c r="L33" i="45"/>
  <c r="C34" i="45"/>
  <c r="D34" i="45"/>
  <c r="E34" i="45"/>
  <c r="F34" i="45"/>
  <c r="G34" i="45"/>
  <c r="H34" i="45"/>
  <c r="I34" i="45"/>
  <c r="J34" i="45"/>
  <c r="L34" i="45"/>
  <c r="C35" i="45"/>
  <c r="D35" i="45"/>
  <c r="E35" i="45"/>
  <c r="F35" i="45"/>
  <c r="G35" i="45"/>
  <c r="H35" i="45"/>
  <c r="I35" i="45"/>
  <c r="J35" i="45"/>
  <c r="L35" i="45"/>
  <c r="C40" i="45"/>
  <c r="D40" i="45"/>
  <c r="E40" i="45"/>
  <c r="F40" i="45"/>
  <c r="G40" i="45"/>
  <c r="H40" i="45"/>
  <c r="I40" i="45"/>
  <c r="J40" i="45"/>
  <c r="L40" i="45"/>
  <c r="C41" i="45"/>
  <c r="D41" i="45"/>
  <c r="E41" i="45"/>
  <c r="F41" i="45"/>
  <c r="G41" i="45"/>
  <c r="H41" i="45"/>
  <c r="I41" i="45"/>
  <c r="L41" i="45"/>
  <c r="C42" i="45"/>
  <c r="D42" i="45"/>
  <c r="E42" i="45"/>
  <c r="F42" i="45"/>
  <c r="G42" i="45"/>
  <c r="H42" i="45"/>
  <c r="I42" i="45"/>
  <c r="J42" i="45"/>
  <c r="L42" i="45"/>
  <c r="C43" i="45"/>
  <c r="D43" i="45"/>
  <c r="E43" i="45"/>
  <c r="F43" i="45"/>
  <c r="G43" i="45"/>
  <c r="H43" i="45"/>
  <c r="I43" i="45"/>
  <c r="J43" i="45"/>
  <c r="L43" i="45"/>
  <c r="C72" i="45"/>
  <c r="D72" i="45"/>
  <c r="E72" i="45"/>
  <c r="F72" i="45"/>
  <c r="G72" i="45"/>
  <c r="H72" i="45"/>
  <c r="I72" i="45"/>
  <c r="J72" i="45"/>
  <c r="L72" i="45"/>
  <c r="C73" i="45"/>
  <c r="D73" i="45"/>
  <c r="E73" i="45"/>
  <c r="F73" i="45"/>
  <c r="G73" i="45"/>
  <c r="H73" i="45"/>
  <c r="I73" i="45"/>
  <c r="J73" i="45"/>
  <c r="L73" i="45"/>
  <c r="C74" i="45"/>
  <c r="D74" i="45"/>
  <c r="E74" i="45"/>
  <c r="F74" i="45"/>
  <c r="G74" i="45"/>
  <c r="H74" i="45"/>
  <c r="I74" i="45"/>
  <c r="J74" i="45"/>
  <c r="L74" i="45"/>
  <c r="C75" i="45"/>
  <c r="D75" i="45"/>
  <c r="E75" i="45"/>
  <c r="F75" i="45"/>
  <c r="G75" i="45"/>
  <c r="H75" i="45"/>
  <c r="I75" i="45"/>
  <c r="L75" i="45"/>
  <c r="C80" i="45"/>
  <c r="D80" i="45"/>
  <c r="E80" i="45"/>
  <c r="F80" i="45"/>
  <c r="G80" i="45"/>
  <c r="H80" i="45"/>
  <c r="I80" i="45"/>
  <c r="J80" i="45"/>
  <c r="L80" i="45"/>
  <c r="C81" i="45"/>
  <c r="D81" i="45"/>
  <c r="E81" i="45"/>
  <c r="F81" i="45"/>
  <c r="G81" i="45"/>
  <c r="H81" i="45"/>
  <c r="I81" i="45"/>
  <c r="J81" i="45"/>
  <c r="L81" i="45"/>
  <c r="C82" i="45"/>
  <c r="D82" i="45"/>
  <c r="E82" i="45"/>
  <c r="F82" i="45"/>
  <c r="G82" i="45"/>
  <c r="H82" i="45"/>
  <c r="I82" i="45"/>
  <c r="J82" i="45"/>
  <c r="L82" i="45"/>
  <c r="C83" i="45"/>
  <c r="D83" i="45"/>
  <c r="E83" i="45"/>
  <c r="F83" i="45"/>
  <c r="G83" i="45"/>
  <c r="H83" i="45"/>
  <c r="I83" i="45"/>
  <c r="J83" i="45"/>
  <c r="L83" i="45"/>
  <c r="C84" i="45"/>
  <c r="D84" i="45"/>
  <c r="E84" i="45"/>
  <c r="F84" i="45"/>
  <c r="G84" i="45"/>
  <c r="H84" i="45"/>
  <c r="I84" i="45"/>
  <c r="J84" i="45"/>
  <c r="L84" i="45"/>
  <c r="C85" i="45"/>
  <c r="D85" i="45"/>
  <c r="E85" i="45"/>
  <c r="F85" i="45"/>
  <c r="G85" i="45"/>
  <c r="H85" i="45"/>
  <c r="I85" i="45"/>
  <c r="J85" i="45"/>
  <c r="L85" i="45"/>
  <c r="C86" i="45"/>
  <c r="D86" i="45"/>
  <c r="E86" i="45"/>
  <c r="F86" i="45"/>
  <c r="G86" i="45"/>
  <c r="H86" i="45"/>
  <c r="I86" i="45"/>
  <c r="J86" i="45"/>
  <c r="L86" i="45"/>
  <c r="C87" i="45"/>
  <c r="D87" i="45"/>
  <c r="E87" i="45"/>
  <c r="F87" i="45"/>
  <c r="G87" i="45"/>
  <c r="H87" i="45"/>
  <c r="I87" i="45"/>
  <c r="J87" i="45"/>
  <c r="L87" i="45"/>
  <c r="C88" i="45"/>
  <c r="D88" i="45"/>
  <c r="E88" i="45"/>
  <c r="F88" i="45"/>
  <c r="G88" i="45"/>
  <c r="H88" i="45"/>
  <c r="I88" i="45"/>
  <c r="J88" i="45"/>
  <c r="L88" i="45"/>
  <c r="C89" i="45"/>
  <c r="D89" i="45"/>
  <c r="E89" i="45"/>
  <c r="F89" i="45"/>
  <c r="G89" i="45"/>
  <c r="H89" i="45"/>
  <c r="I89" i="45"/>
  <c r="J89" i="45"/>
  <c r="L89" i="45"/>
  <c r="C90" i="45"/>
  <c r="D90" i="45"/>
  <c r="E90" i="45"/>
  <c r="F90" i="45"/>
  <c r="G90" i="45"/>
  <c r="H90" i="45"/>
  <c r="I90" i="45"/>
  <c r="J90" i="45"/>
  <c r="L90" i="45"/>
  <c r="C91" i="45"/>
  <c r="D91" i="45"/>
  <c r="E91" i="45"/>
  <c r="F91" i="45"/>
  <c r="G91" i="45"/>
  <c r="H91" i="45"/>
  <c r="I91" i="45"/>
  <c r="J91" i="45"/>
  <c r="L91" i="45"/>
  <c r="C92" i="45"/>
  <c r="D92" i="45"/>
  <c r="E92" i="45"/>
  <c r="F92" i="45"/>
  <c r="G92" i="45"/>
  <c r="H92" i="45"/>
  <c r="I92" i="45"/>
  <c r="J92" i="45"/>
  <c r="L92" i="45"/>
  <c r="C93" i="45"/>
  <c r="D93" i="45"/>
  <c r="E93" i="45"/>
  <c r="F93" i="45"/>
  <c r="G93" i="45"/>
  <c r="H93" i="45"/>
  <c r="I93" i="45"/>
  <c r="J93" i="45"/>
  <c r="L93" i="45"/>
  <c r="C94" i="45"/>
  <c r="D94" i="45"/>
  <c r="E94" i="45"/>
  <c r="F94" i="45"/>
  <c r="G94" i="45"/>
  <c r="H94" i="45"/>
  <c r="I94" i="45"/>
  <c r="J94" i="45"/>
  <c r="L94" i="45"/>
  <c r="C95" i="45"/>
  <c r="D95" i="45"/>
  <c r="E95" i="45"/>
  <c r="F95" i="45"/>
  <c r="G95" i="45"/>
  <c r="H95" i="45"/>
  <c r="I95" i="45"/>
  <c r="J95" i="45"/>
  <c r="L95" i="45"/>
  <c r="C96" i="45"/>
  <c r="D96" i="45"/>
  <c r="E96" i="45"/>
  <c r="F96" i="45"/>
  <c r="G96" i="45"/>
  <c r="H96" i="45"/>
  <c r="I96" i="45"/>
  <c r="J96" i="45"/>
  <c r="L96" i="45"/>
  <c r="C97" i="45"/>
  <c r="D97" i="45"/>
  <c r="E97" i="45"/>
  <c r="F97" i="45"/>
  <c r="G97" i="45"/>
  <c r="H97" i="45"/>
  <c r="I97" i="45"/>
  <c r="J97" i="45"/>
  <c r="L97" i="45"/>
  <c r="C98" i="45"/>
  <c r="D98" i="45"/>
  <c r="E98" i="45"/>
  <c r="F98" i="45"/>
  <c r="G98" i="45"/>
  <c r="H98" i="45"/>
  <c r="I98" i="45"/>
  <c r="J98" i="45"/>
  <c r="L98" i="45"/>
  <c r="C99" i="45"/>
  <c r="D99" i="45"/>
  <c r="E99" i="45"/>
  <c r="F99" i="45"/>
  <c r="G99" i="45"/>
  <c r="H99" i="45"/>
  <c r="I99" i="45"/>
  <c r="J99" i="45"/>
  <c r="L99" i="45"/>
  <c r="C24" i="45"/>
  <c r="D24" i="45"/>
  <c r="E24" i="45"/>
  <c r="F24" i="45"/>
  <c r="G24" i="45"/>
  <c r="H24" i="45"/>
  <c r="I24" i="45"/>
  <c r="L24" i="45"/>
  <c r="C25" i="45"/>
  <c r="D25" i="45"/>
  <c r="E25" i="45"/>
  <c r="F25" i="45"/>
  <c r="G25" i="45"/>
  <c r="H25" i="45"/>
  <c r="I25" i="45"/>
  <c r="L25" i="45"/>
  <c r="C26" i="45"/>
  <c r="D26" i="45"/>
  <c r="E26" i="45"/>
  <c r="F26" i="45"/>
  <c r="G26" i="45"/>
  <c r="H26" i="45"/>
  <c r="I26" i="45"/>
  <c r="L26" i="45"/>
  <c r="C27" i="45"/>
  <c r="D27" i="45"/>
  <c r="E27" i="45"/>
  <c r="F27" i="45"/>
  <c r="G27" i="45"/>
  <c r="H27" i="45"/>
  <c r="I27" i="45"/>
  <c r="L27" i="45"/>
  <c r="C12" i="45"/>
  <c r="D12" i="45"/>
  <c r="E12" i="45"/>
  <c r="F12" i="45"/>
  <c r="G12" i="45"/>
  <c r="H12" i="45"/>
  <c r="I12" i="45"/>
  <c r="L12" i="45"/>
  <c r="C13" i="45"/>
  <c r="D13" i="45"/>
  <c r="E13" i="45"/>
  <c r="F13" i="45"/>
  <c r="G13" i="45"/>
  <c r="H13" i="45"/>
  <c r="I13" i="45"/>
  <c r="L13" i="45"/>
  <c r="C14" i="45"/>
  <c r="D14" i="45"/>
  <c r="E14" i="45"/>
  <c r="F14" i="45"/>
  <c r="G14" i="45"/>
  <c r="H14" i="45"/>
  <c r="I14" i="45"/>
  <c r="L14" i="45"/>
  <c r="C15" i="45"/>
  <c r="D15" i="45"/>
  <c r="E15" i="45"/>
  <c r="F15" i="45"/>
  <c r="G15" i="45"/>
  <c r="H15" i="45"/>
  <c r="I15" i="45"/>
  <c r="L15" i="45"/>
  <c r="C60" i="45"/>
  <c r="D60" i="45"/>
  <c r="E60" i="45"/>
  <c r="F60" i="45"/>
  <c r="G60" i="45"/>
  <c r="H60" i="45"/>
  <c r="I60" i="45"/>
  <c r="L60" i="45"/>
  <c r="C61" i="45"/>
  <c r="D61" i="45"/>
  <c r="E61" i="45"/>
  <c r="F61" i="45"/>
  <c r="G61" i="45"/>
  <c r="H61" i="45"/>
  <c r="I61" i="45"/>
  <c r="L61" i="45"/>
  <c r="C62" i="45"/>
  <c r="D62" i="45"/>
  <c r="E62" i="45"/>
  <c r="F62" i="45"/>
  <c r="G62" i="45"/>
  <c r="H62" i="45"/>
  <c r="I62" i="45"/>
  <c r="L62" i="45"/>
  <c r="C63" i="45"/>
  <c r="D63" i="45"/>
  <c r="E63" i="45"/>
  <c r="F63" i="45"/>
  <c r="G63" i="45"/>
  <c r="H63" i="45"/>
  <c r="I63" i="45"/>
  <c r="L63" i="45"/>
  <c r="C56" i="45"/>
  <c r="D56" i="45"/>
  <c r="E56" i="45"/>
  <c r="F56" i="45"/>
  <c r="G56" i="45"/>
  <c r="H56" i="45"/>
  <c r="I56" i="45"/>
  <c r="L56" i="45"/>
  <c r="C57" i="45"/>
  <c r="D57" i="45"/>
  <c r="E57" i="45"/>
  <c r="F57" i="45"/>
  <c r="G57" i="45"/>
  <c r="H57" i="45"/>
  <c r="I57" i="45"/>
  <c r="L57" i="45"/>
  <c r="C58" i="45"/>
  <c r="D58" i="45"/>
  <c r="E58" i="45"/>
  <c r="F58" i="45"/>
  <c r="G58" i="45"/>
  <c r="H58" i="45"/>
  <c r="I58" i="45"/>
  <c r="L58" i="45"/>
  <c r="C59" i="45"/>
  <c r="D59" i="45"/>
  <c r="E59" i="45"/>
  <c r="F59" i="45"/>
  <c r="G59" i="45"/>
  <c r="H59" i="45"/>
  <c r="I59" i="45"/>
  <c r="L59" i="45"/>
  <c r="C8" i="45"/>
  <c r="D8" i="45"/>
  <c r="E8" i="45"/>
  <c r="F8" i="45"/>
  <c r="G8" i="45"/>
  <c r="H8" i="45"/>
  <c r="I8" i="45"/>
  <c r="L8" i="45"/>
  <c r="C9" i="45"/>
  <c r="D9" i="45"/>
  <c r="E9" i="45"/>
  <c r="F9" i="45"/>
  <c r="G9" i="45"/>
  <c r="H9" i="45"/>
  <c r="I9" i="45"/>
  <c r="L9" i="45"/>
  <c r="C10" i="45"/>
  <c r="D10" i="45"/>
  <c r="E10" i="45"/>
  <c r="F10" i="45"/>
  <c r="G10" i="45"/>
  <c r="H10" i="45"/>
  <c r="I10" i="45"/>
  <c r="L10" i="45"/>
  <c r="C11" i="45"/>
  <c r="D11" i="45"/>
  <c r="E11" i="45"/>
  <c r="F11" i="45"/>
  <c r="G11" i="45"/>
  <c r="H11" i="45"/>
  <c r="I11" i="45"/>
  <c r="L11" i="45"/>
  <c r="C48" i="45"/>
  <c r="D48" i="45"/>
  <c r="E48" i="45"/>
  <c r="F48" i="45"/>
  <c r="G48" i="45"/>
  <c r="H48" i="45"/>
  <c r="I48" i="45"/>
  <c r="L48" i="45"/>
  <c r="C49" i="45"/>
  <c r="D49" i="45"/>
  <c r="E49" i="45"/>
  <c r="F49" i="45"/>
  <c r="G49" i="45"/>
  <c r="H49" i="45"/>
  <c r="I49" i="45"/>
  <c r="L49" i="45"/>
  <c r="C50" i="45"/>
  <c r="D50" i="45"/>
  <c r="E50" i="45"/>
  <c r="F50" i="45"/>
  <c r="G50" i="45"/>
  <c r="H50" i="45"/>
  <c r="I50" i="45"/>
  <c r="L50" i="45"/>
  <c r="C51" i="45"/>
  <c r="D51" i="45"/>
  <c r="E51" i="45"/>
  <c r="F51" i="45"/>
  <c r="G51" i="45"/>
  <c r="H51" i="45"/>
  <c r="I51" i="45"/>
  <c r="L51" i="45"/>
  <c r="C28" i="45"/>
  <c r="D28" i="45"/>
  <c r="E28" i="45"/>
  <c r="F28" i="45"/>
  <c r="G28" i="45"/>
  <c r="H28" i="45"/>
  <c r="I28" i="45"/>
  <c r="L28" i="45"/>
  <c r="C29" i="45"/>
  <c r="D29" i="45"/>
  <c r="E29" i="45"/>
  <c r="F29" i="45"/>
  <c r="G29" i="45"/>
  <c r="H29" i="45"/>
  <c r="I29" i="45"/>
  <c r="L29" i="45"/>
  <c r="C30" i="45"/>
  <c r="D30" i="45"/>
  <c r="E30" i="45"/>
  <c r="F30" i="45"/>
  <c r="G30" i="45"/>
  <c r="H30" i="45"/>
  <c r="I30" i="45"/>
  <c r="L30" i="45"/>
  <c r="C31" i="45"/>
  <c r="D31" i="45"/>
  <c r="E31" i="45"/>
  <c r="F31" i="45"/>
  <c r="G31" i="45"/>
  <c r="H31" i="45"/>
  <c r="I31" i="45"/>
  <c r="L31" i="45"/>
  <c r="C76" i="45"/>
  <c r="D76" i="45"/>
  <c r="E76" i="45"/>
  <c r="F76" i="45"/>
  <c r="G76" i="45"/>
  <c r="H76" i="45"/>
  <c r="I76" i="45"/>
  <c r="L76" i="45"/>
  <c r="C77" i="45"/>
  <c r="D77" i="45"/>
  <c r="E77" i="45"/>
  <c r="F77" i="45"/>
  <c r="G77" i="45"/>
  <c r="H77" i="45"/>
  <c r="I77" i="45"/>
  <c r="L77" i="45"/>
  <c r="C78" i="45"/>
  <c r="D78" i="45"/>
  <c r="E78" i="45"/>
  <c r="F78" i="45"/>
  <c r="G78" i="45"/>
  <c r="H78" i="45"/>
  <c r="I78" i="45"/>
  <c r="L78" i="45"/>
  <c r="C79" i="45"/>
  <c r="D79" i="45"/>
  <c r="E79" i="45"/>
  <c r="F79" i="45"/>
  <c r="G79" i="45"/>
  <c r="H79" i="45"/>
  <c r="I79" i="45"/>
  <c r="C4" i="45"/>
  <c r="D4" i="45"/>
  <c r="C5" i="45"/>
  <c r="D5" i="45"/>
  <c r="C6" i="45"/>
  <c r="D6" i="45"/>
  <c r="C7" i="45"/>
  <c r="D7" i="45"/>
  <c r="E68" i="45"/>
  <c r="F68" i="45"/>
  <c r="G68" i="45"/>
  <c r="H68" i="45"/>
  <c r="I68" i="45"/>
  <c r="L68" i="45"/>
  <c r="E69" i="45"/>
  <c r="F69" i="45"/>
  <c r="G69" i="45"/>
  <c r="H69" i="45"/>
  <c r="I69" i="45"/>
  <c r="L69" i="45"/>
  <c r="E70" i="45"/>
  <c r="F70" i="45"/>
  <c r="G70" i="45"/>
  <c r="H70" i="45"/>
  <c r="I70" i="45"/>
  <c r="L70" i="45"/>
  <c r="E71" i="45"/>
  <c r="F71" i="45"/>
  <c r="G71" i="45"/>
  <c r="H71" i="45"/>
  <c r="I71" i="45"/>
  <c r="L71" i="45"/>
  <c r="E44" i="45"/>
  <c r="F44" i="45"/>
  <c r="G44" i="45"/>
  <c r="H44" i="45"/>
  <c r="I44" i="45"/>
  <c r="L44" i="45"/>
  <c r="E45" i="45"/>
  <c r="F45" i="45"/>
  <c r="G45" i="45"/>
  <c r="H45" i="45"/>
  <c r="I45" i="45"/>
  <c r="L45" i="45"/>
  <c r="E46" i="45"/>
  <c r="F46" i="45"/>
  <c r="G46" i="45"/>
  <c r="H46" i="45"/>
  <c r="I46" i="45"/>
  <c r="L46" i="45"/>
  <c r="E47" i="45"/>
  <c r="F47" i="45"/>
  <c r="G47" i="45"/>
  <c r="H47" i="45"/>
  <c r="I47" i="45"/>
  <c r="L47" i="45"/>
  <c r="E16" i="45"/>
  <c r="F16" i="45"/>
  <c r="G16" i="45"/>
  <c r="H16" i="45"/>
  <c r="I16" i="45"/>
  <c r="L16" i="45"/>
  <c r="E17" i="45"/>
  <c r="F17" i="45"/>
  <c r="G17" i="45"/>
  <c r="H17" i="45"/>
  <c r="I17" i="45"/>
  <c r="L17" i="45"/>
  <c r="E18" i="45"/>
  <c r="F18" i="45"/>
  <c r="G18" i="45"/>
  <c r="H18" i="45"/>
  <c r="I18" i="45"/>
  <c r="L18" i="45"/>
  <c r="E19" i="45"/>
  <c r="F19" i="45"/>
  <c r="G19" i="45"/>
  <c r="H19" i="45"/>
  <c r="I19" i="45"/>
  <c r="L19" i="45"/>
  <c r="E64" i="45"/>
  <c r="F64" i="45"/>
  <c r="G64" i="45"/>
  <c r="H64" i="45"/>
  <c r="I64" i="45"/>
  <c r="L64" i="45"/>
  <c r="E65" i="45"/>
  <c r="F65" i="45"/>
  <c r="G65" i="45"/>
  <c r="H65" i="45"/>
  <c r="I65" i="45"/>
  <c r="L65" i="45"/>
  <c r="E66" i="45"/>
  <c r="F66" i="45"/>
  <c r="G66" i="45"/>
  <c r="H66" i="45"/>
  <c r="I66" i="45"/>
  <c r="L66" i="45"/>
  <c r="E67" i="45"/>
  <c r="F67" i="45"/>
  <c r="G67" i="45"/>
  <c r="H67" i="45"/>
  <c r="I67" i="45"/>
  <c r="L67" i="45"/>
  <c r="E20" i="45"/>
  <c r="F20" i="45"/>
  <c r="G20" i="45"/>
  <c r="H20" i="45"/>
  <c r="I20" i="45"/>
  <c r="L20" i="45"/>
  <c r="E21" i="45"/>
  <c r="F21" i="45"/>
  <c r="G21" i="45"/>
  <c r="H21" i="45"/>
  <c r="I21" i="45"/>
  <c r="L21" i="45"/>
  <c r="E22" i="45"/>
  <c r="F22" i="45"/>
  <c r="G22" i="45"/>
  <c r="H22" i="45"/>
  <c r="I22" i="45"/>
  <c r="L22" i="45"/>
  <c r="E23" i="45"/>
  <c r="F23" i="45"/>
  <c r="G23" i="45"/>
  <c r="H23" i="45"/>
  <c r="I23" i="45"/>
  <c r="L23" i="45"/>
  <c r="E52" i="45"/>
  <c r="F52" i="45"/>
  <c r="G52" i="45"/>
  <c r="H52" i="45"/>
  <c r="I52" i="45"/>
  <c r="L52" i="45"/>
  <c r="E53" i="45"/>
  <c r="F53" i="45"/>
  <c r="G53" i="45"/>
  <c r="H53" i="45"/>
  <c r="I53" i="45"/>
  <c r="L53" i="45"/>
  <c r="E54" i="45"/>
  <c r="F54" i="45"/>
  <c r="G54" i="45"/>
  <c r="H54" i="45"/>
  <c r="I54" i="45"/>
  <c r="L54" i="45"/>
  <c r="E55" i="45"/>
  <c r="F55" i="45"/>
  <c r="G55" i="45"/>
  <c r="H55" i="45"/>
  <c r="I55" i="45"/>
  <c r="L55" i="45"/>
  <c r="K191" i="1"/>
  <c r="K60" i="52" s="1"/>
  <c r="C37" i="45"/>
  <c r="D37" i="45"/>
  <c r="E37" i="45"/>
  <c r="F37" i="45"/>
  <c r="G37" i="45"/>
  <c r="H37" i="45"/>
  <c r="I37" i="45"/>
  <c r="L37" i="45"/>
  <c r="C38" i="45"/>
  <c r="D38" i="45"/>
  <c r="E38" i="45"/>
  <c r="F38" i="45"/>
  <c r="G38" i="45"/>
  <c r="H38" i="45"/>
  <c r="I38" i="45"/>
  <c r="L38" i="45"/>
  <c r="C39" i="45"/>
  <c r="D39" i="45"/>
  <c r="E39" i="45"/>
  <c r="F39" i="45"/>
  <c r="G39" i="45"/>
  <c r="H39" i="45"/>
  <c r="I39" i="45"/>
  <c r="L39" i="45"/>
  <c r="L36" i="45"/>
  <c r="I36" i="45"/>
  <c r="H36" i="45"/>
  <c r="G36" i="45"/>
  <c r="F36" i="45"/>
  <c r="E36" i="45"/>
  <c r="D36" i="45"/>
  <c r="C36" i="45"/>
  <c r="J174" i="1" l="1"/>
  <c r="K63" i="51"/>
  <c r="J74" i="1"/>
  <c r="K38" i="51"/>
  <c r="K41" i="45"/>
  <c r="K75" i="45"/>
  <c r="J103" i="1"/>
  <c r="K19" i="53"/>
  <c r="J60" i="1"/>
  <c r="K12" i="53"/>
  <c r="K33" i="45"/>
  <c r="J139" i="1"/>
  <c r="K40" i="52"/>
  <c r="J186" i="1"/>
  <c r="K23" i="56"/>
  <c r="J223" i="1"/>
  <c r="K29" i="56"/>
  <c r="K77" i="49"/>
  <c r="J228" i="1"/>
  <c r="K31" i="56"/>
  <c r="K76" i="49"/>
  <c r="J257" i="1"/>
  <c r="K70" i="51"/>
  <c r="J260" i="1"/>
  <c r="K73" i="51"/>
  <c r="J116" i="1"/>
  <c r="K53" i="51"/>
  <c r="K78" i="45"/>
  <c r="J57" i="1"/>
  <c r="K32" i="51"/>
  <c r="K77" i="45"/>
  <c r="J25" i="1"/>
  <c r="K17" i="51"/>
  <c r="K76" i="45"/>
  <c r="J40" i="1"/>
  <c r="K27" i="51"/>
  <c r="K31" i="45"/>
  <c r="J106" i="1"/>
  <c r="K50" i="51"/>
  <c r="K30" i="45"/>
  <c r="J263" i="1"/>
  <c r="K76" i="51"/>
  <c r="K29" i="45"/>
  <c r="J145" i="1"/>
  <c r="J10" i="54" s="1"/>
  <c r="K10" i="54"/>
  <c r="J55" i="1"/>
  <c r="K33" i="51"/>
  <c r="J245" i="1"/>
  <c r="K34" i="56"/>
  <c r="J14" i="1"/>
  <c r="K13" i="51"/>
  <c r="J8" i="1"/>
  <c r="K8" i="51"/>
  <c r="K50" i="45"/>
  <c r="J22" i="1"/>
  <c r="K16" i="51"/>
  <c r="K49" i="45"/>
  <c r="J31" i="1"/>
  <c r="K21" i="51"/>
  <c r="K48" i="45"/>
  <c r="J83" i="1"/>
  <c r="K41" i="51"/>
  <c r="K11" i="45"/>
  <c r="K10" i="45"/>
  <c r="K96" i="49"/>
  <c r="K9" i="45"/>
  <c r="J254" i="1"/>
  <c r="K90" i="52"/>
  <c r="K99" i="49"/>
  <c r="J242" i="1"/>
  <c r="K83" i="52"/>
  <c r="K98" i="49"/>
  <c r="J246" i="1"/>
  <c r="K85" i="52"/>
  <c r="K97" i="49"/>
  <c r="J234" i="1"/>
  <c r="J25" i="54" s="1"/>
  <c r="K25" i="54"/>
  <c r="J77" i="1"/>
  <c r="K19" i="52"/>
  <c r="J121" i="1"/>
  <c r="K22" i="53"/>
  <c r="J151" i="1"/>
  <c r="K46" i="52"/>
  <c r="J169" i="1"/>
  <c r="K32" i="53"/>
  <c r="J164" i="1"/>
  <c r="K14" i="54"/>
  <c r="J179" i="1"/>
  <c r="J15" i="54" s="1"/>
  <c r="K15" i="54"/>
  <c r="J178" i="1"/>
  <c r="K55" i="52"/>
  <c r="J104" i="1"/>
  <c r="J39" i="51" s="1"/>
  <c r="K39" i="51"/>
  <c r="K66" i="49"/>
  <c r="J111" i="1"/>
  <c r="J30" i="52" s="1"/>
  <c r="K30" i="52"/>
  <c r="J160" i="1"/>
  <c r="K50" i="52"/>
  <c r="J44" i="1"/>
  <c r="J9" i="53" s="1"/>
  <c r="K9" i="53"/>
  <c r="J78" i="1"/>
  <c r="J6" i="54" s="1"/>
  <c r="K6" i="54"/>
  <c r="J210" i="1"/>
  <c r="K69" i="52"/>
  <c r="J189" i="1"/>
  <c r="J36" i="53" s="1"/>
  <c r="K36" i="53"/>
  <c r="K65" i="49"/>
  <c r="K41" i="49"/>
  <c r="J220" i="1"/>
  <c r="J21" i="54" s="1"/>
  <c r="K21" i="54"/>
  <c r="J126" i="1"/>
  <c r="K35" i="52"/>
  <c r="J184" i="1"/>
  <c r="K35" i="53"/>
  <c r="J221" i="1"/>
  <c r="J74" i="52" s="1"/>
  <c r="K74" i="52"/>
  <c r="J156" i="1"/>
  <c r="K48" i="52"/>
  <c r="J130" i="1"/>
  <c r="J24" i="53" s="1"/>
  <c r="K24" i="53"/>
  <c r="K64" i="49"/>
  <c r="K40" i="49"/>
  <c r="K18" i="50"/>
  <c r="K17" i="50"/>
  <c r="K16" i="50"/>
  <c r="K19" i="50"/>
  <c r="J20" i="1"/>
  <c r="J7" i="53" s="1"/>
  <c r="K7" i="53"/>
  <c r="J256" i="1"/>
  <c r="K69" i="51"/>
  <c r="J96" i="1"/>
  <c r="K43" i="51"/>
  <c r="J43" i="1"/>
  <c r="J8" i="53" s="1"/>
  <c r="K8" i="53"/>
  <c r="J259" i="1"/>
  <c r="K72" i="51"/>
  <c r="J11" i="1"/>
  <c r="K10" i="51"/>
  <c r="K59" i="45"/>
  <c r="J92" i="1"/>
  <c r="J17" i="53" s="1"/>
  <c r="K17" i="53"/>
  <c r="J68" i="1"/>
  <c r="J15" i="53" s="1"/>
  <c r="K15" i="53"/>
  <c r="K58" i="45"/>
  <c r="J18" i="1"/>
  <c r="J15" i="51" s="1"/>
  <c r="K15" i="51"/>
  <c r="J159" i="1"/>
  <c r="J12" i="54" s="1"/>
  <c r="K12" i="54"/>
  <c r="J64" i="1"/>
  <c r="J13" i="53" s="1"/>
  <c r="K13" i="53"/>
  <c r="J182" i="1"/>
  <c r="J34" i="53" s="1"/>
  <c r="K34" i="53"/>
  <c r="J201" i="1"/>
  <c r="J37" i="53" s="1"/>
  <c r="K37" i="53"/>
  <c r="J149" i="1"/>
  <c r="J28" i="53" s="1"/>
  <c r="K28" i="53"/>
  <c r="J120" i="1"/>
  <c r="J21" i="53" s="1"/>
  <c r="K21" i="53"/>
  <c r="J110" i="1"/>
  <c r="J20" i="53" s="1"/>
  <c r="K20" i="53"/>
  <c r="K60" i="45"/>
  <c r="J170" i="1"/>
  <c r="J33" i="53" s="1"/>
  <c r="K33" i="53"/>
  <c r="J232" i="1"/>
  <c r="J24" i="54" s="1"/>
  <c r="K24" i="54"/>
  <c r="K91" i="49"/>
  <c r="J53" i="1"/>
  <c r="J11" i="53" s="1"/>
  <c r="K11" i="53"/>
  <c r="J76" i="1"/>
  <c r="K40" i="51"/>
  <c r="J95" i="1"/>
  <c r="J18" i="53" s="1"/>
  <c r="K18" i="53"/>
  <c r="K90" i="49"/>
  <c r="J19" i="1"/>
  <c r="J6" i="53" s="1"/>
  <c r="K6" i="53"/>
  <c r="J62" i="1"/>
  <c r="K35" i="51"/>
  <c r="J233" i="1"/>
  <c r="K32" i="56"/>
  <c r="J17" i="1"/>
  <c r="J5" i="53" s="1"/>
  <c r="K5" i="53"/>
  <c r="K89" i="49"/>
  <c r="K63" i="45"/>
  <c r="J153" i="1"/>
  <c r="J29" i="53" s="1"/>
  <c r="K29" i="53"/>
  <c r="J247" i="1"/>
  <c r="K35" i="56"/>
  <c r="J135" i="1"/>
  <c r="J17" i="56" s="1"/>
  <c r="K17" i="56"/>
  <c r="J13" i="1"/>
  <c r="J4" i="54" s="1"/>
  <c r="K4" i="54"/>
  <c r="K62" i="45"/>
  <c r="J215" i="1"/>
  <c r="J39" i="53" s="1"/>
  <c r="K39" i="53"/>
  <c r="J97" i="1"/>
  <c r="J11" i="56" s="1"/>
  <c r="K11" i="56"/>
  <c r="K88" i="49"/>
  <c r="K61" i="45"/>
  <c r="J217" i="1"/>
  <c r="K20" i="54"/>
  <c r="J132" i="1"/>
  <c r="K38" i="52"/>
  <c r="J244" i="1"/>
  <c r="K26" i="54"/>
  <c r="K92" i="49"/>
  <c r="J253" i="1"/>
  <c r="K89" i="52"/>
  <c r="J147" i="1"/>
  <c r="J44" i="52" s="1"/>
  <c r="K59" i="52"/>
  <c r="K23" i="49"/>
  <c r="J203" i="1"/>
  <c r="J65" i="52" s="1"/>
  <c r="K22" i="49"/>
  <c r="K72" i="52"/>
  <c r="J21" i="1"/>
  <c r="K21" i="49"/>
  <c r="K4" i="52"/>
  <c r="J58" i="1"/>
  <c r="K20" i="49"/>
  <c r="K14" i="52"/>
  <c r="K53" i="49"/>
  <c r="K53" i="52"/>
  <c r="J175" i="1"/>
  <c r="J54" i="52" s="1"/>
  <c r="K54" i="52"/>
  <c r="K11" i="49"/>
  <c r="K39" i="52"/>
  <c r="K61" i="49"/>
  <c r="K49" i="52"/>
  <c r="J196" i="1"/>
  <c r="J62" i="52" s="1"/>
  <c r="K62" i="52"/>
  <c r="K103" i="49"/>
  <c r="K73" i="52"/>
  <c r="K34" i="49"/>
  <c r="K66" i="52"/>
  <c r="J137" i="1"/>
  <c r="K81" i="52"/>
  <c r="K102" i="49"/>
  <c r="K86" i="52"/>
  <c r="K9" i="49"/>
  <c r="K58" i="52"/>
  <c r="K101" i="49"/>
  <c r="K87" i="52"/>
  <c r="K62" i="49"/>
  <c r="K63" i="52"/>
  <c r="J195" i="1"/>
  <c r="J61" i="52" s="1"/>
  <c r="K61" i="52"/>
  <c r="K26" i="49"/>
  <c r="K56" i="52"/>
  <c r="J136" i="1"/>
  <c r="K7" i="49"/>
  <c r="K33" i="52"/>
  <c r="J238" i="1"/>
  <c r="J211" i="1"/>
  <c r="J28" i="56" s="1"/>
  <c r="K28" i="56"/>
  <c r="J61" i="1"/>
  <c r="K15" i="52"/>
  <c r="J124" i="1"/>
  <c r="K8" i="54"/>
  <c r="J144" i="1"/>
  <c r="J41" i="52" s="1"/>
  <c r="K37" i="49"/>
  <c r="J177" i="1"/>
  <c r="K20" i="56"/>
  <c r="K36" i="49"/>
  <c r="J213" i="1"/>
  <c r="J70" i="52" s="1"/>
  <c r="J218" i="1"/>
  <c r="J73" i="52" s="1"/>
  <c r="J249" i="1"/>
  <c r="J86" i="52" s="1"/>
  <c r="J90" i="1"/>
  <c r="K27" i="52"/>
  <c r="J251" i="1"/>
  <c r="J87" i="52" s="1"/>
  <c r="J240" i="1"/>
  <c r="J68" i="51" s="1"/>
  <c r="K68" i="51"/>
  <c r="J255" i="1"/>
  <c r="J91" i="52" s="1"/>
  <c r="K100" i="49"/>
  <c r="J235" i="1"/>
  <c r="J80" i="52" s="1"/>
  <c r="K87" i="49"/>
  <c r="J206" i="1"/>
  <c r="J67" i="52" s="1"/>
  <c r="K86" i="49"/>
  <c r="J37" i="1"/>
  <c r="K7" i="52"/>
  <c r="K85" i="49"/>
  <c r="J252" i="1"/>
  <c r="J88" i="52" s="1"/>
  <c r="K84" i="49"/>
  <c r="J243" i="1"/>
  <c r="J33" i="56" s="1"/>
  <c r="K33" i="56"/>
  <c r="J33" i="1"/>
  <c r="K23" i="51"/>
  <c r="K5" i="52"/>
  <c r="K8" i="49"/>
  <c r="J30" i="1"/>
  <c r="K22" i="51"/>
  <c r="J34" i="1"/>
  <c r="J6" i="52" s="1"/>
  <c r="K6" i="52"/>
  <c r="J12" i="1"/>
  <c r="K12" i="51"/>
  <c r="J10" i="1"/>
  <c r="K11" i="51"/>
  <c r="K15" i="45"/>
  <c r="J133" i="1"/>
  <c r="J39" i="52" s="1"/>
  <c r="K10" i="49"/>
  <c r="K14" i="45"/>
  <c r="J188" i="1"/>
  <c r="J58" i="52" s="1"/>
  <c r="K13" i="45"/>
  <c r="J100" i="1"/>
  <c r="K45" i="51"/>
  <c r="J39" i="1"/>
  <c r="K26" i="51"/>
  <c r="K25" i="45"/>
  <c r="K24" i="45"/>
  <c r="K26" i="52"/>
  <c r="K68" i="49"/>
  <c r="K22" i="52"/>
  <c r="K14" i="51"/>
  <c r="K54" i="45"/>
  <c r="K65" i="51"/>
  <c r="K9" i="51"/>
  <c r="J141" i="1"/>
  <c r="J58" i="51" s="1"/>
  <c r="K58" i="51"/>
  <c r="K4" i="56"/>
  <c r="J23" i="1"/>
  <c r="K52" i="51"/>
  <c r="K55" i="45"/>
  <c r="K5" i="56"/>
  <c r="K53" i="45"/>
  <c r="J258" i="1"/>
  <c r="K48" i="51"/>
  <c r="J122" i="1"/>
  <c r="J53" i="45" s="1"/>
  <c r="K18" i="51"/>
  <c r="J28" i="1"/>
  <c r="K57" i="51"/>
  <c r="J207" i="1"/>
  <c r="J68" i="52" s="1"/>
  <c r="J208" i="1"/>
  <c r="K27" i="56"/>
  <c r="J131" i="1"/>
  <c r="J37" i="52" s="1"/>
  <c r="K21" i="56"/>
  <c r="K17" i="45"/>
  <c r="K45" i="45"/>
  <c r="J105" i="1"/>
  <c r="K6" i="51"/>
  <c r="J54" i="1"/>
  <c r="K55" i="51"/>
  <c r="J199" i="1"/>
  <c r="K25" i="56"/>
  <c r="K51" i="51"/>
  <c r="K25" i="51"/>
  <c r="J79" i="1"/>
  <c r="K20" i="52"/>
  <c r="K38" i="53"/>
  <c r="K12" i="52"/>
  <c r="K14" i="53"/>
  <c r="K14" i="56"/>
  <c r="K55" i="49"/>
  <c r="K31" i="49"/>
  <c r="K47" i="49"/>
  <c r="K45" i="49"/>
  <c r="K24" i="49"/>
  <c r="K14" i="49"/>
  <c r="K12" i="49"/>
  <c r="K32" i="49"/>
  <c r="K69" i="45"/>
  <c r="K66" i="45"/>
  <c r="K18" i="45"/>
  <c r="K46" i="45"/>
  <c r="J113" i="1"/>
  <c r="K74" i="51"/>
  <c r="J59" i="1"/>
  <c r="J75" i="51" s="1"/>
  <c r="K75" i="51"/>
  <c r="J166" i="1"/>
  <c r="J119" i="1"/>
  <c r="K15" i="56"/>
  <c r="K64" i="51"/>
  <c r="K54" i="51"/>
  <c r="K41" i="53"/>
  <c r="K70" i="45"/>
  <c r="K67" i="45"/>
  <c r="K19" i="45"/>
  <c r="K47" i="45"/>
  <c r="J129" i="1"/>
  <c r="J36" i="52" s="1"/>
  <c r="J56" i="1"/>
  <c r="J13" i="52" s="1"/>
  <c r="K13" i="52"/>
  <c r="J36" i="1"/>
  <c r="J8" i="52" s="1"/>
  <c r="K29" i="52"/>
  <c r="J89" i="1"/>
  <c r="K6" i="56"/>
  <c r="K27" i="53"/>
  <c r="J204" i="1"/>
  <c r="J66" i="52" s="1"/>
  <c r="K16" i="56"/>
  <c r="K18" i="56"/>
  <c r="K54" i="49"/>
  <c r="K52" i="49"/>
  <c r="K30" i="49"/>
  <c r="K28" i="49"/>
  <c r="K46" i="49"/>
  <c r="K44" i="49"/>
  <c r="K27" i="49"/>
  <c r="K25" i="49"/>
  <c r="K15" i="49"/>
  <c r="K13" i="49"/>
  <c r="K35" i="49"/>
  <c r="K33" i="49"/>
  <c r="K71" i="45"/>
  <c r="K52" i="45"/>
  <c r="K20" i="45"/>
  <c r="K64" i="45"/>
  <c r="K16" i="45"/>
  <c r="K44" i="45"/>
  <c r="J67" i="1"/>
  <c r="K17" i="52"/>
  <c r="J88" i="1"/>
  <c r="J66" i="45" s="1"/>
  <c r="K25" i="52"/>
  <c r="K71" i="49"/>
  <c r="K70" i="49"/>
  <c r="J108" i="1"/>
  <c r="J31" i="52" s="1"/>
  <c r="K69" i="49"/>
  <c r="K25" i="53"/>
  <c r="K48" i="49"/>
  <c r="K16" i="49"/>
  <c r="K19" i="49"/>
  <c r="K63" i="49"/>
  <c r="K18" i="49"/>
  <c r="K10" i="53"/>
  <c r="K59" i="49"/>
  <c r="K58" i="49"/>
  <c r="K23" i="53"/>
  <c r="K6" i="45"/>
  <c r="K13" i="56"/>
  <c r="K7" i="54"/>
  <c r="K30" i="56"/>
  <c r="K12" i="56"/>
  <c r="K9" i="56"/>
  <c r="K24" i="56"/>
  <c r="J239" i="1"/>
  <c r="J82" i="52" s="1"/>
  <c r="J241" i="1"/>
  <c r="J84" i="52" s="1"/>
  <c r="J205" i="1"/>
  <c r="K22" i="56"/>
  <c r="K19" i="56"/>
  <c r="J86" i="1"/>
  <c r="J5" i="45" s="1"/>
  <c r="K5" i="45"/>
  <c r="J16" i="1"/>
  <c r="K4" i="45"/>
  <c r="J127" i="1"/>
  <c r="K7" i="45"/>
  <c r="J143" i="1"/>
  <c r="K5" i="55"/>
  <c r="J80" i="1"/>
  <c r="J7" i="55" s="1"/>
  <c r="K7" i="55"/>
  <c r="J87" i="1"/>
  <c r="K4" i="55"/>
  <c r="J165" i="1"/>
  <c r="K6" i="55"/>
  <c r="J7" i="56"/>
  <c r="K7" i="56"/>
  <c r="K8" i="56"/>
  <c r="K24" i="52"/>
  <c r="K10" i="56"/>
  <c r="J152" i="1"/>
  <c r="J47" i="52" s="1"/>
  <c r="K27" i="54"/>
  <c r="J6" i="1"/>
  <c r="K17" i="54"/>
  <c r="J216" i="1"/>
  <c r="J71" i="52" s="1"/>
  <c r="K28" i="54"/>
  <c r="J150" i="1"/>
  <c r="K18" i="54"/>
  <c r="J229" i="1"/>
  <c r="J77" i="52" s="1"/>
  <c r="K9" i="54"/>
  <c r="J114" i="1"/>
  <c r="K16" i="54"/>
  <c r="J82" i="1"/>
  <c r="K22" i="54"/>
  <c r="J46" i="1"/>
  <c r="K13" i="54"/>
  <c r="K26" i="53"/>
  <c r="K19" i="54"/>
  <c r="J261" i="1"/>
  <c r="K23" i="54"/>
  <c r="J29" i="1"/>
  <c r="K11" i="54"/>
  <c r="J49" i="1"/>
  <c r="K40" i="53"/>
  <c r="J4" i="53"/>
  <c r="K4" i="53"/>
  <c r="J48" i="1"/>
  <c r="K31" i="53"/>
  <c r="J142" i="1"/>
  <c r="J43" i="52" s="1"/>
  <c r="K30" i="53"/>
  <c r="J65" i="1"/>
  <c r="K16" i="53"/>
  <c r="J117" i="1"/>
  <c r="J50" i="49" s="1"/>
  <c r="K21" i="52"/>
  <c r="J185" i="1"/>
  <c r="J68" i="45" s="1"/>
  <c r="J69" i="1"/>
  <c r="J17" i="49" s="1"/>
  <c r="J183" i="1"/>
  <c r="J167" i="1"/>
  <c r="J11" i="52"/>
  <c r="J161" i="1"/>
  <c r="J109" i="1"/>
  <c r="J222" i="1"/>
  <c r="J75" i="52" s="1"/>
  <c r="K80" i="49"/>
  <c r="K11" i="52"/>
  <c r="J93" i="1"/>
  <c r="J202" i="1"/>
  <c r="J64" i="52" s="1"/>
  <c r="K28" i="52"/>
  <c r="J63" i="1"/>
  <c r="J16" i="49" s="1"/>
  <c r="J162" i="1"/>
  <c r="J237" i="1"/>
  <c r="J78" i="52" s="1"/>
  <c r="J226" i="1"/>
  <c r="J51" i="49" s="1"/>
  <c r="K16" i="52"/>
  <c r="J236" i="1"/>
  <c r="J79" i="52" s="1"/>
  <c r="K264" i="1"/>
  <c r="K83" i="49"/>
  <c r="J99" i="1"/>
  <c r="K42" i="51"/>
  <c r="J187" i="1"/>
  <c r="K71" i="51"/>
  <c r="J13" i="50"/>
  <c r="K15" i="50"/>
  <c r="K56" i="51"/>
  <c r="K4" i="50"/>
  <c r="K4" i="51"/>
  <c r="K12" i="50"/>
  <c r="K30" i="51"/>
  <c r="J66" i="1"/>
  <c r="K34" i="51"/>
  <c r="K11" i="50"/>
  <c r="K31" i="51"/>
  <c r="J14" i="50"/>
  <c r="K5" i="50"/>
  <c r="K5" i="51"/>
  <c r="K13" i="50"/>
  <c r="K59" i="51"/>
  <c r="K9" i="50"/>
  <c r="K29" i="51"/>
  <c r="K7" i="50"/>
  <c r="K37" i="51"/>
  <c r="K6" i="50"/>
  <c r="K47" i="51"/>
  <c r="K14" i="50"/>
  <c r="K20" i="51"/>
  <c r="K10" i="50"/>
  <c r="K19" i="51"/>
  <c r="J180" i="1"/>
  <c r="J56" i="52" s="1"/>
  <c r="J81" i="1"/>
  <c r="J52" i="1"/>
  <c r="J125" i="1"/>
  <c r="J34" i="52" s="1"/>
  <c r="J148" i="1"/>
  <c r="J45" i="52" s="1"/>
  <c r="J71" i="1"/>
  <c r="K8" i="50"/>
  <c r="J140" i="1"/>
  <c r="J23" i="53" s="1"/>
  <c r="M281" i="50"/>
  <c r="M289" i="50"/>
  <c r="M309" i="50"/>
  <c r="M313" i="50"/>
  <c r="M317" i="50"/>
  <c r="M321" i="50"/>
  <c r="M213" i="50"/>
  <c r="M221" i="50"/>
  <c r="M225" i="50"/>
  <c r="M229" i="50"/>
  <c r="M233" i="50"/>
  <c r="M237" i="50"/>
  <c r="M241" i="50"/>
  <c r="M245" i="50"/>
  <c r="M249" i="50"/>
  <c r="M253" i="50"/>
  <c r="M257" i="50"/>
  <c r="M261" i="50"/>
  <c r="M265" i="50"/>
  <c r="M269" i="50"/>
  <c r="M273" i="50"/>
  <c r="M277" i="50"/>
  <c r="M285" i="50"/>
  <c r="M293" i="50"/>
  <c r="M297" i="50"/>
  <c r="M301" i="50"/>
  <c r="M305" i="50"/>
  <c r="M209" i="50"/>
  <c r="M217" i="50"/>
  <c r="M189" i="50"/>
  <c r="M193" i="50"/>
  <c r="M197" i="50"/>
  <c r="M201" i="50"/>
  <c r="M205" i="50"/>
  <c r="M5" i="50"/>
  <c r="M17" i="50"/>
  <c r="M21" i="50"/>
  <c r="M25" i="50"/>
  <c r="M29" i="50"/>
  <c r="M33" i="50"/>
  <c r="M9" i="50"/>
  <c r="M13" i="50"/>
  <c r="M37" i="50"/>
  <c r="M41" i="50"/>
  <c r="M45" i="50"/>
  <c r="M49" i="50"/>
  <c r="M53" i="50"/>
  <c r="M57" i="50"/>
  <c r="M61" i="50"/>
  <c r="M65" i="50"/>
  <c r="M69" i="50"/>
  <c r="M73" i="50"/>
  <c r="M77" i="50"/>
  <c r="M81" i="50"/>
  <c r="M85" i="50"/>
  <c r="M89" i="50"/>
  <c r="M93" i="50"/>
  <c r="M97" i="50"/>
  <c r="M101" i="50"/>
  <c r="M105" i="50"/>
  <c r="M109" i="50"/>
  <c r="M113" i="50"/>
  <c r="M117" i="50"/>
  <c r="M121" i="50"/>
  <c r="M125" i="50"/>
  <c r="M129" i="50"/>
  <c r="M133" i="50"/>
  <c r="M137" i="50"/>
  <c r="M141" i="50"/>
  <c r="M145" i="50"/>
  <c r="M149" i="50"/>
  <c r="M153" i="50"/>
  <c r="M157" i="50"/>
  <c r="M161" i="50"/>
  <c r="M165" i="50"/>
  <c r="M169" i="50"/>
  <c r="M173" i="50"/>
  <c r="M177" i="50"/>
  <c r="M181" i="50"/>
  <c r="M185" i="50"/>
  <c r="M8" i="50"/>
  <c r="M10" i="50"/>
  <c r="M14" i="50"/>
  <c r="M4" i="50"/>
  <c r="M16" i="50"/>
  <c r="M20" i="50"/>
  <c r="M24" i="50"/>
  <c r="M28" i="50"/>
  <c r="M32" i="50"/>
  <c r="M38" i="50"/>
  <c r="M42" i="50"/>
  <c r="M46" i="50"/>
  <c r="M50" i="50"/>
  <c r="M54" i="50"/>
  <c r="M58" i="50"/>
  <c r="M62" i="50"/>
  <c r="M66" i="50"/>
  <c r="M70" i="50"/>
  <c r="M74" i="50"/>
  <c r="M78" i="50"/>
  <c r="M82" i="50"/>
  <c r="M86" i="50"/>
  <c r="M90" i="50"/>
  <c r="M94" i="50"/>
  <c r="M98" i="50"/>
  <c r="M102" i="50"/>
  <c r="M106" i="50"/>
  <c r="M110" i="50"/>
  <c r="M114" i="50"/>
  <c r="M118" i="50"/>
  <c r="M122" i="50"/>
  <c r="M126" i="50"/>
  <c r="M130" i="50"/>
  <c r="M134" i="50"/>
  <c r="M138" i="50"/>
  <c r="M142" i="50"/>
  <c r="M146" i="50"/>
  <c r="M150" i="50"/>
  <c r="M154" i="50"/>
  <c r="M158" i="50"/>
  <c r="M162" i="50"/>
  <c r="M166" i="50"/>
  <c r="M170" i="50"/>
  <c r="M174" i="50"/>
  <c r="M178" i="50"/>
  <c r="M182" i="50"/>
  <c r="M186" i="50"/>
  <c r="M190" i="50"/>
  <c r="M194" i="50"/>
  <c r="M198" i="50"/>
  <c r="M202" i="50"/>
  <c r="M206" i="50"/>
  <c r="M210" i="50"/>
  <c r="M214" i="50"/>
  <c r="M218" i="50"/>
  <c r="M222" i="50"/>
  <c r="M226" i="50"/>
  <c r="M230" i="50"/>
  <c r="M234" i="50"/>
  <c r="M238" i="50"/>
  <c r="M242" i="50"/>
  <c r="M246" i="50"/>
  <c r="M250" i="50"/>
  <c r="M254" i="50"/>
  <c r="M258" i="50"/>
  <c r="M262" i="50"/>
  <c r="M266" i="50"/>
  <c r="M270" i="50"/>
  <c r="M274" i="50"/>
  <c r="M278" i="50"/>
  <c r="M282" i="50"/>
  <c r="M286" i="50"/>
  <c r="M290" i="50"/>
  <c r="M294" i="50"/>
  <c r="M298" i="50"/>
  <c r="M302" i="50"/>
  <c r="M306" i="50"/>
  <c r="M310" i="50"/>
  <c r="M314" i="50"/>
  <c r="M318" i="50"/>
  <c r="M322" i="50"/>
  <c r="M11" i="50"/>
  <c r="M15" i="50"/>
  <c r="M7" i="50"/>
  <c r="M19" i="50"/>
  <c r="M23" i="50"/>
  <c r="M27" i="50"/>
  <c r="M31" i="50"/>
  <c r="M35" i="50"/>
  <c r="M39" i="50"/>
  <c r="M43" i="50"/>
  <c r="M47" i="50"/>
  <c r="M51" i="50"/>
  <c r="M55" i="50"/>
  <c r="M59" i="50"/>
  <c r="M63" i="50"/>
  <c r="M67" i="50"/>
  <c r="M71" i="50"/>
  <c r="M75" i="50"/>
  <c r="M79" i="50"/>
  <c r="M83" i="50"/>
  <c r="M87" i="50"/>
  <c r="M91" i="50"/>
  <c r="M95" i="50"/>
  <c r="M99" i="50"/>
  <c r="M103" i="50"/>
  <c r="M107" i="50"/>
  <c r="M111" i="50"/>
  <c r="M115" i="50"/>
  <c r="M119" i="50"/>
  <c r="M123" i="50"/>
  <c r="M127" i="50"/>
  <c r="M131" i="50"/>
  <c r="M135" i="50"/>
  <c r="M139" i="50"/>
  <c r="M143" i="50"/>
  <c r="M147" i="50"/>
  <c r="M151" i="50"/>
  <c r="M155" i="50"/>
  <c r="M159" i="50"/>
  <c r="M163" i="50"/>
  <c r="M167" i="50"/>
  <c r="M171" i="50"/>
  <c r="M175" i="50"/>
  <c r="M179" i="50"/>
  <c r="M183" i="50"/>
  <c r="M187" i="50"/>
  <c r="M191" i="50"/>
  <c r="M195" i="50"/>
  <c r="M199" i="50"/>
  <c r="M203" i="50"/>
  <c r="M207" i="50"/>
  <c r="M211" i="50"/>
  <c r="M215" i="50"/>
  <c r="M219" i="50"/>
  <c r="M223" i="50"/>
  <c r="M227" i="50"/>
  <c r="M231" i="50"/>
  <c r="M235" i="50"/>
  <c r="M239" i="50"/>
  <c r="M243" i="50"/>
  <c r="M247" i="50"/>
  <c r="M251" i="50"/>
  <c r="M255" i="50"/>
  <c r="M259" i="50"/>
  <c r="M263" i="50"/>
  <c r="M267" i="50"/>
  <c r="M271" i="50"/>
  <c r="M275" i="50"/>
  <c r="M279" i="50"/>
  <c r="M283" i="50"/>
  <c r="M287" i="50"/>
  <c r="M291" i="50"/>
  <c r="M295" i="50"/>
  <c r="M299" i="50"/>
  <c r="M303" i="50"/>
  <c r="M307" i="50"/>
  <c r="M311" i="50"/>
  <c r="M315" i="50"/>
  <c r="M319" i="50"/>
  <c r="M323" i="50"/>
  <c r="M12" i="50"/>
  <c r="M6" i="50"/>
  <c r="M18" i="50"/>
  <c r="M22" i="50"/>
  <c r="M26" i="50"/>
  <c r="M30" i="50"/>
  <c r="M34" i="50"/>
  <c r="M36" i="50"/>
  <c r="M40" i="50"/>
  <c r="M44" i="50"/>
  <c r="M48" i="50"/>
  <c r="M52" i="50"/>
  <c r="M56" i="50"/>
  <c r="M60" i="50"/>
  <c r="M64" i="50"/>
  <c r="M68" i="50"/>
  <c r="M72" i="50"/>
  <c r="M76" i="50"/>
  <c r="M80" i="50"/>
  <c r="M84" i="50"/>
  <c r="M88" i="50"/>
  <c r="M92" i="50"/>
  <c r="M96" i="50"/>
  <c r="M100" i="50"/>
  <c r="M104" i="50"/>
  <c r="M108" i="50"/>
  <c r="M112" i="50"/>
  <c r="M116" i="50"/>
  <c r="M120" i="50"/>
  <c r="M124" i="50"/>
  <c r="M128" i="50"/>
  <c r="M132" i="50"/>
  <c r="M136" i="50"/>
  <c r="M140" i="50"/>
  <c r="M144" i="50"/>
  <c r="M148" i="50"/>
  <c r="M152" i="50"/>
  <c r="M156" i="50"/>
  <c r="M160" i="50"/>
  <c r="M164" i="50"/>
  <c r="M168" i="50"/>
  <c r="M172" i="50"/>
  <c r="M176" i="50"/>
  <c r="M180" i="50"/>
  <c r="M184" i="50"/>
  <c r="M188" i="50"/>
  <c r="M192" i="50"/>
  <c r="M196" i="50"/>
  <c r="M200" i="50"/>
  <c r="M204" i="50"/>
  <c r="M208" i="50"/>
  <c r="M212" i="50"/>
  <c r="M216" i="50"/>
  <c r="M220" i="50"/>
  <c r="M224" i="50"/>
  <c r="M228" i="50"/>
  <c r="M232" i="50"/>
  <c r="M236" i="50"/>
  <c r="M240" i="50"/>
  <c r="M244" i="50"/>
  <c r="M248" i="50"/>
  <c r="M252" i="50"/>
  <c r="M256" i="50"/>
  <c r="M260" i="50"/>
  <c r="M264" i="50"/>
  <c r="M268" i="50"/>
  <c r="M272" i="50"/>
  <c r="M276" i="50"/>
  <c r="M280" i="50"/>
  <c r="M284" i="50"/>
  <c r="M288" i="50"/>
  <c r="M292" i="50"/>
  <c r="M296" i="50"/>
  <c r="M300" i="50"/>
  <c r="M304" i="50"/>
  <c r="M308" i="50"/>
  <c r="M312" i="50"/>
  <c r="M316" i="50"/>
  <c r="M320" i="50"/>
  <c r="M6" i="45"/>
  <c r="M7" i="45"/>
  <c r="M4" i="45"/>
  <c r="M5" i="45"/>
  <c r="M283" i="49"/>
  <c r="J101" i="1"/>
  <c r="K82" i="49"/>
  <c r="M59" i="49"/>
  <c r="M67" i="49"/>
  <c r="M291" i="49"/>
  <c r="M95" i="49"/>
  <c r="M39" i="49"/>
  <c r="M87" i="49"/>
  <c r="M103" i="49"/>
  <c r="M11" i="49"/>
  <c r="M55" i="49"/>
  <c r="K81" i="49"/>
  <c r="M314" i="49"/>
  <c r="M71" i="49"/>
  <c r="M15" i="49"/>
  <c r="M307" i="49"/>
  <c r="M303" i="49"/>
  <c r="M7" i="49"/>
  <c r="M58" i="49"/>
  <c r="M79" i="49"/>
  <c r="M299" i="49"/>
  <c r="M315" i="49"/>
  <c r="M31" i="49"/>
  <c r="M35" i="49"/>
  <c r="M6" i="49"/>
  <c r="M99" i="49"/>
  <c r="M66" i="49"/>
  <c r="M311" i="49"/>
  <c r="M290" i="49"/>
  <c r="M63" i="49"/>
  <c r="M47" i="49"/>
  <c r="M70" i="49"/>
  <c r="M51" i="49"/>
  <c r="M43" i="49"/>
  <c r="M319" i="49"/>
  <c r="M298" i="49"/>
  <c r="M287" i="49"/>
  <c r="M243" i="49"/>
  <c r="M239" i="49"/>
  <c r="M235" i="49"/>
  <c r="M231" i="49"/>
  <c r="M323" i="49"/>
  <c r="M27" i="49"/>
  <c r="M19" i="49"/>
  <c r="M107" i="49"/>
  <c r="M91" i="49"/>
  <c r="M223" i="49"/>
  <c r="M219" i="49"/>
  <c r="M215" i="49"/>
  <c r="M211" i="49"/>
  <c r="M207" i="49"/>
  <c r="M203" i="49"/>
  <c r="M199" i="49"/>
  <c r="M195" i="49"/>
  <c r="M191" i="49"/>
  <c r="M187" i="49"/>
  <c r="M183" i="49"/>
  <c r="M179" i="49"/>
  <c r="M175" i="49"/>
  <c r="M295" i="49"/>
  <c r="M45" i="49"/>
  <c r="M68" i="49"/>
  <c r="M33" i="49"/>
  <c r="M4" i="49"/>
  <c r="M61" i="49"/>
  <c r="M56" i="49"/>
  <c r="M152" i="49"/>
  <c r="M148" i="49"/>
  <c r="M144" i="49"/>
  <c r="M140" i="49"/>
  <c r="M136" i="49"/>
  <c r="M132" i="49"/>
  <c r="M128" i="49"/>
  <c r="M124" i="49"/>
  <c r="M120" i="49"/>
  <c r="M116" i="49"/>
  <c r="M112" i="49"/>
  <c r="M108" i="49"/>
  <c r="M97" i="49"/>
  <c r="M64" i="49"/>
  <c r="M89" i="49"/>
  <c r="M225" i="49"/>
  <c r="M221" i="49"/>
  <c r="M217" i="49"/>
  <c r="M213" i="49"/>
  <c r="M209" i="49"/>
  <c r="M205" i="49"/>
  <c r="M201" i="49"/>
  <c r="M197" i="49"/>
  <c r="M193" i="49"/>
  <c r="M189" i="49"/>
  <c r="M185" i="49"/>
  <c r="M181" i="49"/>
  <c r="M317" i="49"/>
  <c r="M312" i="49"/>
  <c r="M301" i="49"/>
  <c r="M296" i="49"/>
  <c r="M282" i="49"/>
  <c r="M280" i="49"/>
  <c r="M278" i="49"/>
  <c r="M276" i="49"/>
  <c r="M274" i="49"/>
  <c r="M272" i="49"/>
  <c r="M270" i="49"/>
  <c r="M268" i="49"/>
  <c r="M266" i="49"/>
  <c r="M264" i="49"/>
  <c r="M262" i="49"/>
  <c r="M260" i="49"/>
  <c r="M258" i="49"/>
  <c r="M256" i="49"/>
  <c r="M254" i="49"/>
  <c r="M252" i="49"/>
  <c r="M250" i="49"/>
  <c r="M248" i="49"/>
  <c r="M246" i="49"/>
  <c r="M244" i="49"/>
  <c r="M242" i="49"/>
  <c r="M240" i="49"/>
  <c r="M238" i="49"/>
  <c r="M236" i="49"/>
  <c r="M234" i="49"/>
  <c r="M232" i="49"/>
  <c r="M230" i="49"/>
  <c r="M228" i="49"/>
  <c r="M320" i="49"/>
  <c r="M29" i="49"/>
  <c r="M46" i="49"/>
  <c r="M44" i="49"/>
  <c r="M13" i="49"/>
  <c r="M34" i="49"/>
  <c r="M32" i="49"/>
  <c r="M17" i="49"/>
  <c r="M62" i="49"/>
  <c r="M60" i="49"/>
  <c r="M80" i="49"/>
  <c r="M171" i="49"/>
  <c r="M167" i="49"/>
  <c r="M163" i="49"/>
  <c r="M159" i="49"/>
  <c r="M154" i="49"/>
  <c r="M151" i="49"/>
  <c r="M147" i="49"/>
  <c r="M143" i="49"/>
  <c r="M139" i="49"/>
  <c r="M135" i="49"/>
  <c r="M131" i="49"/>
  <c r="M127" i="49"/>
  <c r="M123" i="49"/>
  <c r="M119" i="49"/>
  <c r="M115" i="49"/>
  <c r="M111" i="49"/>
  <c r="M77" i="49"/>
  <c r="M98" i="49"/>
  <c r="M96" i="49"/>
  <c r="M177" i="49"/>
  <c r="M173" i="49"/>
  <c r="M318" i="49"/>
  <c r="M316" i="49"/>
  <c r="M305" i="49"/>
  <c r="M302" i="49"/>
  <c r="M300" i="49"/>
  <c r="M289" i="49"/>
  <c r="M286" i="49"/>
  <c r="M284" i="49"/>
  <c r="M93" i="49"/>
  <c r="M37" i="49"/>
  <c r="M85" i="49"/>
  <c r="M101" i="49"/>
  <c r="M9" i="49"/>
  <c r="M53" i="49"/>
  <c r="M30" i="49"/>
  <c r="M28" i="49"/>
  <c r="M25" i="49"/>
  <c r="M14" i="49"/>
  <c r="M12" i="49"/>
  <c r="M49" i="49"/>
  <c r="M18" i="49"/>
  <c r="M16" i="49"/>
  <c r="M57" i="49"/>
  <c r="M83" i="49"/>
  <c r="M155" i="49"/>
  <c r="M105" i="49"/>
  <c r="M78" i="49"/>
  <c r="M76" i="49"/>
  <c r="M41" i="49"/>
  <c r="M90" i="49"/>
  <c r="M88" i="49"/>
  <c r="M222" i="49"/>
  <c r="M218" i="49"/>
  <c r="M214" i="49"/>
  <c r="M210" i="49"/>
  <c r="M206" i="49"/>
  <c r="M202" i="49"/>
  <c r="M198" i="49"/>
  <c r="M194" i="49"/>
  <c r="M190" i="49"/>
  <c r="M186" i="49"/>
  <c r="M182" i="49"/>
  <c r="M178" i="49"/>
  <c r="M176" i="49"/>
  <c r="M172" i="49"/>
  <c r="M309" i="49"/>
  <c r="M306" i="49"/>
  <c r="M304" i="49"/>
  <c r="M293" i="49"/>
  <c r="M288" i="49"/>
  <c r="M281" i="49"/>
  <c r="M277" i="49"/>
  <c r="M273" i="49"/>
  <c r="M269" i="49"/>
  <c r="M265" i="49"/>
  <c r="M261" i="49"/>
  <c r="M257" i="49"/>
  <c r="M253" i="49"/>
  <c r="M249" i="49"/>
  <c r="M245" i="49"/>
  <c r="M241" i="49"/>
  <c r="M237" i="49"/>
  <c r="M233" i="49"/>
  <c r="M229" i="49"/>
  <c r="M92" i="49"/>
  <c r="M36" i="49"/>
  <c r="M84" i="49"/>
  <c r="M100" i="49"/>
  <c r="M8" i="49"/>
  <c r="M54" i="49"/>
  <c r="M52" i="49"/>
  <c r="M69" i="49"/>
  <c r="M26" i="49"/>
  <c r="M24" i="49"/>
  <c r="M5" i="49"/>
  <c r="M50" i="49"/>
  <c r="M48" i="49"/>
  <c r="M81" i="49"/>
  <c r="M169" i="49"/>
  <c r="M168" i="49"/>
  <c r="M165" i="49"/>
  <c r="M164" i="49"/>
  <c r="M161" i="49"/>
  <c r="M160" i="49"/>
  <c r="M157" i="49"/>
  <c r="M156" i="49"/>
  <c r="M153" i="49"/>
  <c r="M149" i="49"/>
  <c r="M145" i="49"/>
  <c r="M141" i="49"/>
  <c r="M137" i="49"/>
  <c r="M133" i="49"/>
  <c r="M129" i="49"/>
  <c r="M125" i="49"/>
  <c r="M121" i="49"/>
  <c r="M117" i="49"/>
  <c r="M113" i="49"/>
  <c r="M109" i="49"/>
  <c r="M106" i="49"/>
  <c r="M104" i="49"/>
  <c r="M65" i="49"/>
  <c r="M42" i="49"/>
  <c r="M40" i="49"/>
  <c r="M227" i="49"/>
  <c r="M224" i="49"/>
  <c r="M220" i="49"/>
  <c r="M216" i="49"/>
  <c r="M212" i="49"/>
  <c r="M208" i="49"/>
  <c r="M204" i="49"/>
  <c r="M200" i="49"/>
  <c r="M196" i="49"/>
  <c r="M192" i="49"/>
  <c r="M188" i="49"/>
  <c r="M184" i="49"/>
  <c r="M180" i="49"/>
  <c r="M313" i="49"/>
  <c r="M310" i="49"/>
  <c r="M308" i="49"/>
  <c r="M297" i="49"/>
  <c r="M294" i="49"/>
  <c r="M292" i="49"/>
  <c r="M285" i="49"/>
  <c r="M279" i="49"/>
  <c r="M275" i="49"/>
  <c r="M271" i="49"/>
  <c r="M267" i="49"/>
  <c r="M263" i="49"/>
  <c r="M259" i="49"/>
  <c r="M255" i="49"/>
  <c r="M251" i="49"/>
  <c r="M247" i="49"/>
  <c r="M321" i="49"/>
  <c r="M322" i="49"/>
  <c r="M226" i="49"/>
  <c r="M174" i="49"/>
  <c r="M170" i="49"/>
  <c r="M166" i="49"/>
  <c r="M162" i="49"/>
  <c r="M158" i="49"/>
  <c r="M150" i="49"/>
  <c r="M146" i="49"/>
  <c r="M142" i="49"/>
  <c r="M138" i="49"/>
  <c r="M134" i="49"/>
  <c r="M130" i="49"/>
  <c r="M126" i="49"/>
  <c r="M122" i="49"/>
  <c r="M118" i="49"/>
  <c r="M114" i="49"/>
  <c r="M110" i="49"/>
  <c r="M94" i="49"/>
  <c r="M38" i="49"/>
  <c r="M86" i="49"/>
  <c r="M102" i="49"/>
  <c r="M10" i="49"/>
  <c r="M82" i="49"/>
  <c r="J23" i="45"/>
  <c r="J44" i="45"/>
  <c r="J45" i="45"/>
  <c r="J71" i="45"/>
  <c r="J248" i="1"/>
  <c r="J209" i="1"/>
  <c r="J50" i="1"/>
  <c r="J230" i="1"/>
  <c r="J112" i="1"/>
  <c r="J38" i="45" s="1"/>
  <c r="M55" i="45"/>
  <c r="M296" i="45"/>
  <c r="M292" i="45"/>
  <c r="M320" i="45"/>
  <c r="M23" i="45"/>
  <c r="M67" i="45"/>
  <c r="M19" i="45"/>
  <c r="M47" i="45"/>
  <c r="M71" i="45"/>
  <c r="M79" i="45"/>
  <c r="M31" i="45"/>
  <c r="M51" i="45"/>
  <c r="M11" i="45"/>
  <c r="M59" i="45"/>
  <c r="M63" i="45"/>
  <c r="M15" i="45"/>
  <c r="M27" i="45"/>
  <c r="M99" i="45"/>
  <c r="M95" i="45"/>
  <c r="M91" i="45"/>
  <c r="M87" i="45"/>
  <c r="M83" i="45"/>
  <c r="M75" i="45"/>
  <c r="M43" i="45"/>
  <c r="M35" i="45"/>
  <c r="M163" i="45"/>
  <c r="M159" i="45"/>
  <c r="M155" i="45"/>
  <c r="M151" i="45"/>
  <c r="M147" i="45"/>
  <c r="M143" i="45"/>
  <c r="M139" i="45"/>
  <c r="M135" i="45"/>
  <c r="M131" i="45"/>
  <c r="M127" i="45"/>
  <c r="M123" i="45"/>
  <c r="M119" i="45"/>
  <c r="M115" i="45"/>
  <c r="M111" i="45"/>
  <c r="M107" i="45"/>
  <c r="M103" i="45"/>
  <c r="M267" i="45"/>
  <c r="M263" i="45"/>
  <c r="M259" i="45"/>
  <c r="M255" i="45"/>
  <c r="M251" i="45"/>
  <c r="M247" i="45"/>
  <c r="M243" i="45"/>
  <c r="M239" i="45"/>
  <c r="M235" i="45"/>
  <c r="M231" i="45"/>
  <c r="M227" i="45"/>
  <c r="M223" i="45"/>
  <c r="M219" i="45"/>
  <c r="M215" i="45"/>
  <c r="M211" i="45"/>
  <c r="M207" i="45"/>
  <c r="M203" i="45"/>
  <c r="M199" i="45"/>
  <c r="M195" i="45"/>
  <c r="M191" i="45"/>
  <c r="M187" i="45"/>
  <c r="M183" i="45"/>
  <c r="M179" i="45"/>
  <c r="M175" i="45"/>
  <c r="M171" i="45"/>
  <c r="M167" i="45"/>
  <c r="M291" i="45"/>
  <c r="M287" i="45"/>
  <c r="M283" i="45"/>
  <c r="M279" i="45"/>
  <c r="M275" i="45"/>
  <c r="M271" i="45"/>
  <c r="M319" i="45"/>
  <c r="M315" i="45"/>
  <c r="M311" i="45"/>
  <c r="M306" i="45"/>
  <c r="M302" i="45"/>
  <c r="M298" i="45"/>
  <c r="M294" i="45"/>
  <c r="M322" i="45"/>
  <c r="M316" i="45"/>
  <c r="M312" i="45"/>
  <c r="M308" i="45"/>
  <c r="M307" i="45"/>
  <c r="M303" i="45"/>
  <c r="M299" i="45"/>
  <c r="M295" i="45"/>
  <c r="M323" i="45"/>
  <c r="M304" i="45"/>
  <c r="M300" i="45"/>
  <c r="M288" i="45"/>
  <c r="M284" i="45"/>
  <c r="M280" i="45"/>
  <c r="M276" i="45"/>
  <c r="M272" i="45"/>
  <c r="M268" i="45"/>
  <c r="M264" i="45"/>
  <c r="M260" i="45"/>
  <c r="M256" i="45"/>
  <c r="M252" i="45"/>
  <c r="M248" i="45"/>
  <c r="M244" i="45"/>
  <c r="M240" i="45"/>
  <c r="M236" i="45"/>
  <c r="M232" i="45"/>
  <c r="M228" i="45"/>
  <c r="M224" i="45"/>
  <c r="M220" i="45"/>
  <c r="M216" i="45"/>
  <c r="M212" i="45"/>
  <c r="M208" i="45"/>
  <c r="M204" i="45"/>
  <c r="M200" i="45"/>
  <c r="M196" i="45"/>
  <c r="M192" i="45"/>
  <c r="M188" i="45"/>
  <c r="M184" i="45"/>
  <c r="M180" i="45"/>
  <c r="M176" i="45"/>
  <c r="M172" i="45"/>
  <c r="M168" i="45"/>
  <c r="M164" i="45"/>
  <c r="M160" i="45"/>
  <c r="M156" i="45"/>
  <c r="M152" i="45"/>
  <c r="M148" i="45"/>
  <c r="M144" i="45"/>
  <c r="M140" i="45"/>
  <c r="M136" i="45"/>
  <c r="M132" i="45"/>
  <c r="M128" i="45"/>
  <c r="M124" i="45"/>
  <c r="M120" i="45"/>
  <c r="M116" i="45"/>
  <c r="M112" i="45"/>
  <c r="M108" i="45"/>
  <c r="M104" i="45"/>
  <c r="M100" i="45"/>
  <c r="M96" i="45"/>
  <c r="M92" i="45"/>
  <c r="M88" i="45"/>
  <c r="M84" i="45"/>
  <c r="M80" i="45"/>
  <c r="M72" i="45"/>
  <c r="M40" i="45"/>
  <c r="M32" i="45"/>
  <c r="M76" i="45"/>
  <c r="M28" i="45"/>
  <c r="M48" i="45"/>
  <c r="M8" i="45"/>
  <c r="M56" i="45"/>
  <c r="M60" i="45"/>
  <c r="M12" i="45"/>
  <c r="M24" i="45"/>
  <c r="M52" i="45"/>
  <c r="M20" i="45"/>
  <c r="M64" i="45"/>
  <c r="M16" i="45"/>
  <c r="M44" i="45"/>
  <c r="M68" i="45"/>
  <c r="M321" i="45"/>
  <c r="M317" i="45"/>
  <c r="M313" i="45"/>
  <c r="M309" i="45"/>
  <c r="M305" i="45"/>
  <c r="M301" i="45"/>
  <c r="M297" i="45"/>
  <c r="M293" i="45"/>
  <c r="M289" i="45"/>
  <c r="M285" i="45"/>
  <c r="M281" i="45"/>
  <c r="M277" i="45"/>
  <c r="M273" i="45"/>
  <c r="M269" i="45"/>
  <c r="M265" i="45"/>
  <c r="M261" i="45"/>
  <c r="M257" i="45"/>
  <c r="M253" i="45"/>
  <c r="M249" i="45"/>
  <c r="M245" i="45"/>
  <c r="M241" i="45"/>
  <c r="M237" i="45"/>
  <c r="M233" i="45"/>
  <c r="M229" i="45"/>
  <c r="M225" i="45"/>
  <c r="M221" i="45"/>
  <c r="M217" i="45"/>
  <c r="M213" i="45"/>
  <c r="M209" i="45"/>
  <c r="M205" i="45"/>
  <c r="M201" i="45"/>
  <c r="M197" i="45"/>
  <c r="M193" i="45"/>
  <c r="M189" i="45"/>
  <c r="M185" i="45"/>
  <c r="M181" i="45"/>
  <c r="M177" i="45"/>
  <c r="M173" i="45"/>
  <c r="M169" i="45"/>
  <c r="M165" i="45"/>
  <c r="M161" i="45"/>
  <c r="M157" i="45"/>
  <c r="M153" i="45"/>
  <c r="M149" i="45"/>
  <c r="M145" i="45"/>
  <c r="M141" i="45"/>
  <c r="M137" i="45"/>
  <c r="M133" i="45"/>
  <c r="M129" i="45"/>
  <c r="M125" i="45"/>
  <c r="M121" i="45"/>
  <c r="M117" i="45"/>
  <c r="M113" i="45"/>
  <c r="M109" i="45"/>
  <c r="M105" i="45"/>
  <c r="M101" i="45"/>
  <c r="M97" i="45"/>
  <c r="M93" i="45"/>
  <c r="M89" i="45"/>
  <c r="M85" i="45"/>
  <c r="M81" i="45"/>
  <c r="M73" i="45"/>
  <c r="M41" i="45"/>
  <c r="M33" i="45"/>
  <c r="M77" i="45"/>
  <c r="M29" i="45"/>
  <c r="M49" i="45"/>
  <c r="M9" i="45"/>
  <c r="M57" i="45"/>
  <c r="M61" i="45"/>
  <c r="M13" i="45"/>
  <c r="M25" i="45"/>
  <c r="M53" i="45"/>
  <c r="M21" i="45"/>
  <c r="M65" i="45"/>
  <c r="M17" i="45"/>
  <c r="M45" i="45"/>
  <c r="M69" i="45"/>
  <c r="M74" i="49"/>
  <c r="K73" i="49"/>
  <c r="K75" i="49"/>
  <c r="M318" i="45"/>
  <c r="M314" i="45"/>
  <c r="M310" i="45"/>
  <c r="M290" i="45"/>
  <c r="M286" i="45"/>
  <c r="M282" i="45"/>
  <c r="M278" i="45"/>
  <c r="M274" i="45"/>
  <c r="M270" i="45"/>
  <c r="M266" i="45"/>
  <c r="M262" i="45"/>
  <c r="M258" i="45"/>
  <c r="M254" i="45"/>
  <c r="M250" i="45"/>
  <c r="M246" i="45"/>
  <c r="M242" i="45"/>
  <c r="M238" i="45"/>
  <c r="M234" i="45"/>
  <c r="M230" i="45"/>
  <c r="M226" i="45"/>
  <c r="M222" i="45"/>
  <c r="M218" i="45"/>
  <c r="M214" i="45"/>
  <c r="M210" i="45"/>
  <c r="M206" i="45"/>
  <c r="M202" i="45"/>
  <c r="M198" i="45"/>
  <c r="M194" i="45"/>
  <c r="M190" i="45"/>
  <c r="M186" i="45"/>
  <c r="M182" i="45"/>
  <c r="M178" i="45"/>
  <c r="M174" i="45"/>
  <c r="M170" i="45"/>
  <c r="M166" i="45"/>
  <c r="M162" i="45"/>
  <c r="M158" i="45"/>
  <c r="M154" i="45"/>
  <c r="M150" i="45"/>
  <c r="M146" i="45"/>
  <c r="M142" i="45"/>
  <c r="M138" i="45"/>
  <c r="M134" i="45"/>
  <c r="M130" i="45"/>
  <c r="M126" i="45"/>
  <c r="M122" i="45"/>
  <c r="M118" i="45"/>
  <c r="M114" i="45"/>
  <c r="M110" i="45"/>
  <c r="M106" i="45"/>
  <c r="M102" i="45"/>
  <c r="M98" i="45"/>
  <c r="M94" i="45"/>
  <c r="M90" i="45"/>
  <c r="M86" i="45"/>
  <c r="M82" i="45"/>
  <c r="M74" i="45"/>
  <c r="M42" i="45"/>
  <c r="M34" i="45"/>
  <c r="M78" i="45"/>
  <c r="M30" i="45"/>
  <c r="M50" i="45"/>
  <c r="M10" i="45"/>
  <c r="M58" i="45"/>
  <c r="M62" i="45"/>
  <c r="M14" i="45"/>
  <c r="M26" i="45"/>
  <c r="M54" i="45"/>
  <c r="M22" i="45"/>
  <c r="M66" i="45"/>
  <c r="M18" i="45"/>
  <c r="M46" i="45"/>
  <c r="M70" i="45"/>
  <c r="J191" i="1"/>
  <c r="J60" i="52" s="1"/>
  <c r="K72" i="49"/>
  <c r="K74" i="49"/>
  <c r="M75" i="49"/>
  <c r="M72" i="49"/>
  <c r="M73" i="49"/>
  <c r="M36" i="45"/>
  <c r="M38" i="45"/>
  <c r="M37" i="45"/>
  <c r="K39" i="45"/>
  <c r="K37" i="45"/>
  <c r="K38" i="45"/>
  <c r="K36" i="45"/>
  <c r="M39" i="45"/>
  <c r="J38" i="51" l="1"/>
  <c r="J41" i="45"/>
  <c r="J63" i="51"/>
  <c r="J75" i="45"/>
  <c r="J12" i="53"/>
  <c r="J32" i="45"/>
  <c r="J19" i="53"/>
  <c r="J33" i="45"/>
  <c r="J31" i="56"/>
  <c r="J76" i="49"/>
  <c r="J29" i="56"/>
  <c r="J77" i="49"/>
  <c r="J23" i="56"/>
  <c r="J78" i="49"/>
  <c r="J40" i="52"/>
  <c r="J79" i="49"/>
  <c r="J18" i="50"/>
  <c r="J32" i="51"/>
  <c r="J31" i="45"/>
  <c r="J27" i="51"/>
  <c r="J29" i="45"/>
  <c r="J53" i="51"/>
  <c r="J76" i="45"/>
  <c r="J76" i="51"/>
  <c r="J79" i="45"/>
  <c r="J17" i="51"/>
  <c r="J30" i="45"/>
  <c r="J73" i="51"/>
  <c r="J78" i="45"/>
  <c r="J50" i="51"/>
  <c r="J28" i="45"/>
  <c r="J70" i="51"/>
  <c r="J77" i="45"/>
  <c r="J6" i="50"/>
  <c r="J7" i="45"/>
  <c r="J10" i="50"/>
  <c r="J41" i="51"/>
  <c r="J51" i="45"/>
  <c r="J8" i="51"/>
  <c r="J10" i="45"/>
  <c r="J21" i="51"/>
  <c r="J8" i="45"/>
  <c r="J13" i="51"/>
  <c r="J11" i="45"/>
  <c r="J66" i="51"/>
  <c r="J49" i="45"/>
  <c r="J34" i="56"/>
  <c r="J96" i="49"/>
  <c r="J16" i="51"/>
  <c r="J9" i="45"/>
  <c r="J44" i="51"/>
  <c r="J50" i="45"/>
  <c r="J33" i="51"/>
  <c r="J48" i="45"/>
  <c r="J90" i="52"/>
  <c r="J99" i="49"/>
  <c r="J83" i="52"/>
  <c r="J98" i="49"/>
  <c r="J85" i="52"/>
  <c r="J97" i="49"/>
  <c r="J55" i="52"/>
  <c r="J66" i="49"/>
  <c r="J46" i="52"/>
  <c r="J40" i="49"/>
  <c r="J19" i="50"/>
  <c r="J35" i="53"/>
  <c r="J50" i="52"/>
  <c r="J65" i="49"/>
  <c r="J17" i="50"/>
  <c r="J22" i="53"/>
  <c r="J35" i="52"/>
  <c r="J43" i="49"/>
  <c r="J69" i="52"/>
  <c r="J64" i="49"/>
  <c r="J48" i="52"/>
  <c r="J42" i="49"/>
  <c r="J14" i="54"/>
  <c r="J67" i="49"/>
  <c r="J19" i="52"/>
  <c r="J41" i="49"/>
  <c r="J16" i="50"/>
  <c r="J32" i="53"/>
  <c r="J43" i="51"/>
  <c r="J58" i="45"/>
  <c r="J10" i="51"/>
  <c r="J56" i="45"/>
  <c r="J69" i="51"/>
  <c r="J59" i="45"/>
  <c r="J72" i="51"/>
  <c r="J57" i="45"/>
  <c r="J40" i="51"/>
  <c r="J63" i="45"/>
  <c r="J35" i="51"/>
  <c r="J61" i="45"/>
  <c r="J35" i="56"/>
  <c r="J88" i="49"/>
  <c r="J32" i="56"/>
  <c r="J89" i="49"/>
  <c r="J53" i="52"/>
  <c r="J51" i="52"/>
  <c r="J89" i="52"/>
  <c r="J95" i="49"/>
  <c r="J26" i="54"/>
  <c r="J94" i="49"/>
  <c r="J38" i="52"/>
  <c r="J92" i="49"/>
  <c r="J20" i="54"/>
  <c r="J93" i="49"/>
  <c r="J21" i="49"/>
  <c r="J4" i="52"/>
  <c r="J22" i="49"/>
  <c r="J72" i="52"/>
  <c r="J20" i="49"/>
  <c r="J14" i="52"/>
  <c r="J23" i="49"/>
  <c r="J59" i="52"/>
  <c r="J70" i="45"/>
  <c r="J80" i="49"/>
  <c r="J57" i="52"/>
  <c r="J19" i="49"/>
  <c r="J52" i="52"/>
  <c r="J81" i="52"/>
  <c r="J5" i="55"/>
  <c r="J42" i="52"/>
  <c r="J18" i="49"/>
  <c r="J32" i="52"/>
  <c r="J8" i="54"/>
  <c r="J38" i="49"/>
  <c r="J15" i="52"/>
  <c r="J39" i="49"/>
  <c r="J20" i="56"/>
  <c r="J36" i="49"/>
  <c r="J37" i="49"/>
  <c r="J101" i="49"/>
  <c r="J25" i="45"/>
  <c r="J27" i="52"/>
  <c r="J100" i="49"/>
  <c r="J102" i="49"/>
  <c r="J103" i="49"/>
  <c r="J87" i="49"/>
  <c r="J86" i="49"/>
  <c r="J7" i="52"/>
  <c r="J85" i="49"/>
  <c r="J84" i="49"/>
  <c r="J26" i="56"/>
  <c r="J36" i="45"/>
  <c r="J11" i="49"/>
  <c r="J22" i="51"/>
  <c r="J14" i="45"/>
  <c r="J11" i="51"/>
  <c r="J12" i="45"/>
  <c r="J9" i="49"/>
  <c r="J12" i="51"/>
  <c r="J13" i="45"/>
  <c r="J23" i="51"/>
  <c r="J15" i="45"/>
  <c r="J45" i="51"/>
  <c r="J27" i="45"/>
  <c r="J26" i="51"/>
  <c r="J26" i="45"/>
  <c r="J68" i="49"/>
  <c r="J22" i="52"/>
  <c r="J71" i="51"/>
  <c r="J65" i="51"/>
  <c r="J16" i="45"/>
  <c r="J42" i="51"/>
  <c r="J6" i="51"/>
  <c r="J52" i="51"/>
  <c r="J48" i="51"/>
  <c r="J69" i="45"/>
  <c r="J60" i="51"/>
  <c r="J74" i="51"/>
  <c r="J14" i="53"/>
  <c r="J12" i="49"/>
  <c r="J25" i="52"/>
  <c r="J26" i="52"/>
  <c r="J34" i="49"/>
  <c r="J6" i="56"/>
  <c r="J30" i="49"/>
  <c r="J15" i="56"/>
  <c r="J29" i="49"/>
  <c r="J27" i="56"/>
  <c r="J31" i="49"/>
  <c r="J57" i="51"/>
  <c r="J20" i="45"/>
  <c r="J41" i="53"/>
  <c r="J25" i="49"/>
  <c r="J27" i="53"/>
  <c r="J26" i="49"/>
  <c r="J16" i="53"/>
  <c r="J9" i="51"/>
  <c r="J31" i="53"/>
  <c r="J9" i="52"/>
  <c r="J27" i="49"/>
  <c r="J40" i="53"/>
  <c r="J10" i="52"/>
  <c r="J14" i="49"/>
  <c r="J23" i="54"/>
  <c r="J25" i="51"/>
  <c r="J51" i="51"/>
  <c r="J64" i="45"/>
  <c r="J46" i="51"/>
  <c r="J17" i="45"/>
  <c r="J54" i="51"/>
  <c r="J65" i="45"/>
  <c r="J18" i="54"/>
  <c r="J24" i="51"/>
  <c r="J19" i="45"/>
  <c r="J17" i="54"/>
  <c r="J14" i="51"/>
  <c r="J18" i="45"/>
  <c r="J55" i="51"/>
  <c r="J21" i="45"/>
  <c r="J5" i="54"/>
  <c r="J13" i="49"/>
  <c r="J17" i="52"/>
  <c r="J5" i="52"/>
  <c r="J67" i="45"/>
  <c r="J29" i="52"/>
  <c r="J54" i="49"/>
  <c r="J55" i="45"/>
  <c r="J53" i="49"/>
  <c r="J35" i="49"/>
  <c r="J52" i="49"/>
  <c r="J18" i="51"/>
  <c r="J52" i="45"/>
  <c r="J38" i="53"/>
  <c r="J12" i="52"/>
  <c r="J24" i="49"/>
  <c r="J30" i="53"/>
  <c r="J15" i="49"/>
  <c r="J23" i="52"/>
  <c r="J45" i="49"/>
  <c r="J28" i="54"/>
  <c r="J47" i="49"/>
  <c r="J46" i="49"/>
  <c r="J20" i="52"/>
  <c r="J44" i="49"/>
  <c r="J25" i="56"/>
  <c r="J55" i="49"/>
  <c r="J16" i="54"/>
  <c r="J64" i="51"/>
  <c r="J9" i="54"/>
  <c r="J71" i="49"/>
  <c r="J70" i="49"/>
  <c r="J69" i="49"/>
  <c r="J25" i="53"/>
  <c r="J10" i="56"/>
  <c r="J49" i="49"/>
  <c r="J4" i="55"/>
  <c r="J56" i="49"/>
  <c r="J6" i="55"/>
  <c r="J57" i="49"/>
  <c r="J72" i="49"/>
  <c r="J39" i="45"/>
  <c r="J9" i="56"/>
  <c r="J22" i="54"/>
  <c r="J10" i="53"/>
  <c r="J7" i="54"/>
  <c r="J27" i="54"/>
  <c r="J8" i="56"/>
  <c r="J13" i="54"/>
  <c r="J4" i="45"/>
  <c r="J73" i="49"/>
  <c r="J6" i="45"/>
  <c r="J11" i="54"/>
  <c r="K254" i="56"/>
  <c r="K254" i="55"/>
  <c r="J22" i="56"/>
  <c r="J14" i="56"/>
  <c r="J30" i="56"/>
  <c r="J19" i="56"/>
  <c r="J5" i="56"/>
  <c r="J4" i="56"/>
  <c r="J18" i="56"/>
  <c r="J24" i="56"/>
  <c r="J28" i="52"/>
  <c r="J12" i="56"/>
  <c r="J21" i="56"/>
  <c r="J13" i="56"/>
  <c r="J16" i="56"/>
  <c r="J75" i="49"/>
  <c r="J74" i="49"/>
  <c r="K254" i="54"/>
  <c r="J26" i="53"/>
  <c r="J19" i="54"/>
  <c r="K254" i="53"/>
  <c r="J83" i="49"/>
  <c r="J24" i="52"/>
  <c r="J82" i="49"/>
  <c r="J21" i="52"/>
  <c r="J81" i="49"/>
  <c r="J16" i="52"/>
  <c r="K254" i="52"/>
  <c r="J264" i="1"/>
  <c r="I265" i="1" s="1"/>
  <c r="K254" i="51"/>
  <c r="J19" i="51"/>
  <c r="J20" i="51"/>
  <c r="J47" i="51"/>
  <c r="J59" i="51"/>
  <c r="J12" i="50"/>
  <c r="J30" i="51"/>
  <c r="J7" i="50"/>
  <c r="J37" i="51"/>
  <c r="J15" i="50"/>
  <c r="J56" i="51"/>
  <c r="J8" i="50"/>
  <c r="J34" i="51"/>
  <c r="J4" i="50"/>
  <c r="J4" i="51"/>
  <c r="J5" i="50"/>
  <c r="J5" i="51"/>
  <c r="J9" i="50"/>
  <c r="J29" i="51"/>
  <c r="J11" i="50"/>
  <c r="J31" i="51"/>
  <c r="J37" i="45"/>
  <c r="J22" i="45"/>
  <c r="J54" i="45"/>
  <c r="A42" i="53" l="1"/>
  <c r="N11" i="56"/>
  <c r="J254" i="53"/>
  <c r="I255" i="53" s="1"/>
  <c r="J254" i="55"/>
  <c r="I255" i="55" s="1"/>
  <c r="J254" i="54"/>
  <c r="I255" i="54" s="1"/>
  <c r="J254" i="56"/>
  <c r="I255" i="56" s="1"/>
  <c r="J254" i="52"/>
  <c r="I255" i="52" s="1"/>
  <c r="J254" i="51"/>
  <c r="I255" i="51" s="1"/>
</calcChain>
</file>

<file path=xl/sharedStrings.xml><?xml version="1.0" encoding="utf-8"?>
<sst xmlns="http://schemas.openxmlformats.org/spreadsheetml/2006/main" count="3234" uniqueCount="616">
  <si>
    <t>Név</t>
  </si>
  <si>
    <t>Csapat</t>
  </si>
  <si>
    <t>Össz.</t>
  </si>
  <si>
    <t>Teli</t>
  </si>
  <si>
    <t>Üres</t>
  </si>
  <si>
    <t xml:space="preserve"> </t>
  </si>
  <si>
    <t>1.</t>
  </si>
  <si>
    <t>2.</t>
  </si>
  <si>
    <t>3.</t>
  </si>
  <si>
    <t>4.</t>
  </si>
  <si>
    <t>5.</t>
  </si>
  <si>
    <t>6.</t>
  </si>
  <si>
    <t>7.</t>
  </si>
  <si>
    <t>8.</t>
  </si>
  <si>
    <t>9.</t>
  </si>
  <si>
    <t>10.</t>
  </si>
  <si>
    <t>Egyesület/Csapat</t>
  </si>
  <si>
    <t>Kat.</t>
  </si>
  <si>
    <t>1. szett</t>
  </si>
  <si>
    <t>2. szett</t>
  </si>
  <si>
    <t>3. szett</t>
  </si>
  <si>
    <t>4. szett</t>
  </si>
  <si>
    <t xml:space="preserve"> Tarolás</t>
  </si>
  <si>
    <t>Ig. ffi csapat</t>
  </si>
  <si>
    <t>Női csapat</t>
  </si>
  <si>
    <t>Helyezés</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</si>
  <si>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</si>
  <si>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</si>
  <si>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</si>
  <si>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</si>
  <si>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</si>
  <si>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</si>
  <si>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</si>
  <si>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</si>
  <si>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</si>
  <si>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</si>
  <si>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</si>
  <si>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</si>
  <si>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</si>
  <si>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</si>
  <si>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</si>
  <si>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</si>
  <si>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</si>
  <si>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</si>
  <si>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</si>
  <si>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</si>
  <si>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</si>
  <si>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</si>
  <si>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</si>
  <si>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</si>
  <si>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</si>
  <si>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</si>
  <si>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</si>
  <si>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</si>
  <si>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</si>
  <si>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</si>
  <si>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</si>
  <si>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</si>
  <si>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</si>
  <si>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</si>
  <si>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</si>
  <si>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</si>
  <si>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</si>
  <si>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</si>
  <si>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</si>
  <si>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</si>
  <si>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</si>
  <si>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</si>
  <si>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</si>
  <si>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</si>
  <si>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</si>
  <si>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</si>
  <si>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</si>
  <si>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</si>
  <si>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</si>
  <si>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</si>
  <si>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</si>
  <si>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</si>
  <si>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</si>
  <si>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</si>
  <si>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</si>
  <si>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</si>
  <si>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</si>
  <si>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</si>
  <si>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</si>
  <si>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</si>
  <si>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</si>
  <si>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</si>
  <si>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</si>
  <si>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</si>
  <si>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</si>
  <si>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</si>
  <si>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</si>
  <si>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</si>
  <si>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</si>
  <si>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</si>
  <si>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Borulj Csorna Karácsony Kupa 2025 Csapat férfi igazolt</t>
  </si>
  <si>
    <t>Borulj Csorna Karácsony Kupa 2025 Csapat férfi amatőr</t>
  </si>
  <si>
    <t xml:space="preserve">Borulj Csorna Karácsony Kupa 2025 Csapat női </t>
  </si>
  <si>
    <t xml:space="preserve">Borulj Csorna Karácsony Kupa 2025 </t>
  </si>
  <si>
    <t>Borulj Csorna Karácsony Kupa 2025 Egyéni ffi igazolt</t>
  </si>
  <si>
    <t>81.</t>
  </si>
  <si>
    <t>82.</t>
  </si>
  <si>
    <t>83.</t>
  </si>
  <si>
    <t>84.</t>
  </si>
  <si>
    <t>85.</t>
  </si>
  <si>
    <t>86.</t>
  </si>
  <si>
    <t>87.</t>
  </si>
  <si>
    <t>88.</t>
  </si>
  <si>
    <t>89.</t>
  </si>
  <si>
    <t>90.</t>
  </si>
  <si>
    <t>91.</t>
  </si>
  <si>
    <t>92.</t>
  </si>
  <si>
    <t>93.</t>
  </si>
  <si>
    <t>94.</t>
  </si>
  <si>
    <t>95.</t>
  </si>
  <si>
    <t>96.</t>
  </si>
  <si>
    <t>97.</t>
  </si>
  <si>
    <t>98.</t>
  </si>
  <si>
    <t>99.</t>
  </si>
  <si>
    <t>100.</t>
  </si>
  <si>
    <t>101.</t>
  </si>
  <si>
    <t>102.</t>
  </si>
  <si>
    <t>103.</t>
  </si>
  <si>
    <t>104.</t>
  </si>
  <si>
    <t>105.</t>
  </si>
  <si>
    <t>106.</t>
  </si>
  <si>
    <t>107.</t>
  </si>
  <si>
    <t>108.</t>
  </si>
  <si>
    <t>109.</t>
  </si>
  <si>
    <t>110.</t>
  </si>
  <si>
    <t>111.</t>
  </si>
  <si>
    <t>112.</t>
  </si>
  <si>
    <t>113.</t>
  </si>
  <si>
    <t>114.</t>
  </si>
  <si>
    <t>115.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</si>
  <si>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</si>
  <si>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</si>
  <si>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</si>
  <si>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</si>
  <si>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</si>
  <si>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</si>
  <si>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</si>
  <si>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</si>
  <si>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</si>
  <si>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</si>
  <si>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</si>
  <si>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</si>
  <si>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</si>
  <si>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</si>
  <si>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</si>
  <si>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</si>
  <si>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</si>
  <si>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</si>
  <si>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</si>
  <si>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</si>
  <si>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</si>
  <si>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</si>
  <si>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</si>
  <si>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</si>
  <si>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</si>
  <si>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</si>
  <si>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</si>
  <si>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</si>
  <si>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</si>
  <si>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</si>
  <si>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</si>
  <si>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147.</t>
  </si>
  <si>
    <t>148.</t>
  </si>
  <si>
    <t>149.</t>
  </si>
  <si>
    <t>150.</t>
  </si>
  <si>
    <t>151.</t>
  </si>
  <si>
    <t>152.</t>
  </si>
  <si>
    <t>153.</t>
  </si>
  <si>
    <t>154.</t>
  </si>
  <si>
    <t>155.</t>
  </si>
  <si>
    <t>156.</t>
  </si>
  <si>
    <t>157.</t>
  </si>
  <si>
    <t>158.</t>
  </si>
  <si>
    <t>159.</t>
  </si>
  <si>
    <t>160.</t>
  </si>
  <si>
    <t>161.</t>
  </si>
  <si>
    <t>162.</t>
  </si>
  <si>
    <t>163.</t>
  </si>
  <si>
    <t>164.</t>
  </si>
  <si>
    <t>165.</t>
  </si>
  <si>
    <t>166.</t>
  </si>
  <si>
    <t>167.</t>
  </si>
  <si>
    <t>168.</t>
  </si>
  <si>
    <t>169.</t>
  </si>
  <si>
    <t>170.</t>
  </si>
  <si>
    <t>171.</t>
  </si>
  <si>
    <t>172.</t>
  </si>
  <si>
    <t>173.</t>
  </si>
  <si>
    <t>174.</t>
  </si>
  <si>
    <t>175.</t>
  </si>
  <si>
    <t>176.</t>
  </si>
  <si>
    <t>177.</t>
  </si>
  <si>
    <t>178.</t>
  </si>
  <si>
    <t>179.</t>
  </si>
  <si>
    <t>180.</t>
  </si>
  <si>
    <t>181.</t>
  </si>
  <si>
    <t>182.</t>
  </si>
  <si>
    <t>183.</t>
  </si>
  <si>
    <t>184.</t>
  </si>
  <si>
    <t>185.</t>
  </si>
  <si>
    <t>186.</t>
  </si>
  <si>
    <t>187.</t>
  </si>
  <si>
    <t>188.</t>
  </si>
  <si>
    <t>189.</t>
  </si>
  <si>
    <t>190.</t>
  </si>
  <si>
    <t>191.</t>
  </si>
  <si>
    <t>192.</t>
  </si>
  <si>
    <t>193.</t>
  </si>
  <si>
    <t>194.</t>
  </si>
  <si>
    <t>195.</t>
  </si>
  <si>
    <t>196.</t>
  </si>
  <si>
    <t>197.</t>
  </si>
  <si>
    <t>198.</t>
  </si>
  <si>
    <t>199.</t>
  </si>
  <si>
    <t>200.</t>
  </si>
  <si>
    <t>201.</t>
  </si>
  <si>
    <t>202.</t>
  </si>
  <si>
    <t>203.</t>
  </si>
  <si>
    <t>204.</t>
  </si>
  <si>
    <t>205.</t>
  </si>
  <si>
    <t>206.</t>
  </si>
  <si>
    <t>207.</t>
  </si>
  <si>
    <t>208.</t>
  </si>
  <si>
    <t>209.</t>
  </si>
  <si>
    <t>210.</t>
  </si>
  <si>
    <t>211.</t>
  </si>
  <si>
    <t>212.</t>
  </si>
  <si>
    <t>213.</t>
  </si>
  <si>
    <t>214.</t>
  </si>
  <si>
    <t>215.</t>
  </si>
  <si>
    <t>216.</t>
  </si>
  <si>
    <t>217.</t>
  </si>
  <si>
    <t>218.</t>
  </si>
  <si>
    <t>219.</t>
  </si>
  <si>
    <t>220.</t>
  </si>
  <si>
    <t>221.</t>
  </si>
  <si>
    <t>222.</t>
  </si>
  <si>
    <t>223.</t>
  </si>
  <si>
    <t>224.</t>
  </si>
  <si>
    <t>225.</t>
  </si>
  <si>
    <t>226.</t>
  </si>
  <si>
    <t>227.</t>
  </si>
  <si>
    <t>228.</t>
  </si>
  <si>
    <t>229.</t>
  </si>
  <si>
    <t>230.</t>
  </si>
  <si>
    <t>231.</t>
  </si>
  <si>
    <t>232.</t>
  </si>
  <si>
    <t>233.</t>
  </si>
  <si>
    <t>234.</t>
  </si>
  <si>
    <t>235.</t>
  </si>
  <si>
    <t>236.</t>
  </si>
  <si>
    <t>237.</t>
  </si>
  <si>
    <t>238.</t>
  </si>
  <si>
    <t>239.</t>
  </si>
  <si>
    <t>240.</t>
  </si>
  <si>
    <t>241.</t>
  </si>
  <si>
    <t>242.</t>
  </si>
  <si>
    <t>243.</t>
  </si>
  <si>
    <t>244.</t>
  </si>
  <si>
    <t>245.</t>
  </si>
  <si>
    <t>246.</t>
  </si>
  <si>
    <t>247.</t>
  </si>
  <si>
    <t>248.</t>
  </si>
  <si>
    <t>249.</t>
  </si>
  <si>
    <t>250.</t>
  </si>
  <si>
    <t>Összesen</t>
  </si>
  <si>
    <t>Czinder Mónika</t>
  </si>
  <si>
    <t>Borulj Csorna Karácsony Kupa 2025 Egyéni ffi amatőr</t>
  </si>
  <si>
    <t>Borulj Csorna Karácsony Kupa 2025 Egyéni női igazolt</t>
  </si>
  <si>
    <t>Borulj Csorna Karácsony Kupa 2025 Egyéni női amatőr</t>
  </si>
  <si>
    <t>Ig. ffi</t>
  </si>
  <si>
    <t>Am. ffi</t>
  </si>
  <si>
    <t>Ig. ffi szen</t>
  </si>
  <si>
    <t>Am. ffi szen</t>
  </si>
  <si>
    <t>Ig. nő</t>
  </si>
  <si>
    <t>Am. nő</t>
  </si>
  <si>
    <t>Borulj Csorna Karácsony Kupa 2025 Egyéni ffi igazolt szenior</t>
  </si>
  <si>
    <t>Borulj Csorna Karácsony Kupa 2025 Egyéni ffi amatőr szenior</t>
  </si>
  <si>
    <t>Am. ffi csapat</t>
  </si>
  <si>
    <t>Soós Béla</t>
  </si>
  <si>
    <t>MVM</t>
  </si>
  <si>
    <t>Bognár Erika</t>
  </si>
  <si>
    <t xml:space="preserve">Sipos Andrásné </t>
  </si>
  <si>
    <t>CSTE női</t>
  </si>
  <si>
    <t>Horváth Lászlóné</t>
  </si>
  <si>
    <t>Majzik Anikó</t>
  </si>
  <si>
    <t>Egyéni</t>
  </si>
  <si>
    <t>Gömbi Márton</t>
  </si>
  <si>
    <t>OLD BOYS</t>
  </si>
  <si>
    <t>Burján László</t>
  </si>
  <si>
    <t>Berki János</t>
  </si>
  <si>
    <t>Tóth Attila</t>
  </si>
  <si>
    <t>Tóth László</t>
  </si>
  <si>
    <t>Ajka Kristály SE</t>
  </si>
  <si>
    <t>Lendvai András</t>
  </si>
  <si>
    <t>Magyar Attila</t>
  </si>
  <si>
    <t>Dr. Tóth Zoltán</t>
  </si>
  <si>
    <t>Balázs András</t>
  </si>
  <si>
    <t>Ihász SE</t>
  </si>
  <si>
    <t>Némethy Zsolt</t>
  </si>
  <si>
    <t>Bóka Barnabás</t>
  </si>
  <si>
    <t>Pál Ferenc</t>
  </si>
  <si>
    <t>Halászi SE</t>
  </si>
  <si>
    <t>Zikker Szabolcs</t>
  </si>
  <si>
    <t>Szabó Attila</t>
  </si>
  <si>
    <t>Bóna László</t>
  </si>
  <si>
    <t>Tamás Mátyás</t>
  </si>
  <si>
    <t>Kék Golyó</t>
  </si>
  <si>
    <t>Balla János</t>
  </si>
  <si>
    <t>Horváth János</t>
  </si>
  <si>
    <t>László Tibor</t>
  </si>
  <si>
    <t>Móricz Zoltán</t>
  </si>
  <si>
    <t>Tóth Péter</t>
  </si>
  <si>
    <t>Kakuk Levente</t>
  </si>
  <si>
    <t>Kakuk Fészek</t>
  </si>
  <si>
    <t>Szőke Géza</t>
  </si>
  <si>
    <t>Üstökös</t>
  </si>
  <si>
    <t>Szabó Róbert</t>
  </si>
  <si>
    <t>Sólya Zoltán</t>
  </si>
  <si>
    <t>Meglécz Sándor</t>
  </si>
  <si>
    <t>Lumberfa</t>
  </si>
  <si>
    <t>Vizi Péter</t>
  </si>
  <si>
    <t>Lőrincz Géza</t>
  </si>
  <si>
    <t>Major Zsolt</t>
  </si>
  <si>
    <t>Bordignon Davide</t>
  </si>
  <si>
    <t>Kis P. Jenő</t>
  </si>
  <si>
    <t>Nagy Zoltán</t>
  </si>
  <si>
    <t>Szepesi András</t>
  </si>
  <si>
    <t>Müller Barbara</t>
  </si>
  <si>
    <t>Börzsei Vanessza</t>
  </si>
  <si>
    <t>Pápai Edit</t>
  </si>
  <si>
    <t>Völcsey Szilvia</t>
  </si>
  <si>
    <t>Horváth Beatrix</t>
  </si>
  <si>
    <t xml:space="preserve">Egyéni </t>
  </si>
  <si>
    <t>Göncz Tibor</t>
  </si>
  <si>
    <t>Mészáros Hús</t>
  </si>
  <si>
    <t>Tálos László</t>
  </si>
  <si>
    <t>Jakab Attila</t>
  </si>
  <si>
    <t>Andorka Géza</t>
  </si>
  <si>
    <t>Rába ETO Győr SE</t>
  </si>
  <si>
    <t>Horváth Sarolta 1</t>
  </si>
  <si>
    <t>Tóth-Móricz Kata 1</t>
  </si>
  <si>
    <t>Tóth László 1</t>
  </si>
  <si>
    <t>Hősi Rezső</t>
  </si>
  <si>
    <t>Mosonszentmiklós</t>
  </si>
  <si>
    <t>Pápai Tibor</t>
  </si>
  <si>
    <t>Meszlényi István</t>
  </si>
  <si>
    <t>Solt Martin</t>
  </si>
  <si>
    <t>Horváth Miklós</t>
  </si>
  <si>
    <t>Sopron</t>
  </si>
  <si>
    <t>Garamvölgyi Miklós</t>
  </si>
  <si>
    <t>Lukács Márk</t>
  </si>
  <si>
    <t>Sopron 1</t>
  </si>
  <si>
    <t>Nagy Bálint</t>
  </si>
  <si>
    <t>Brancsek János</t>
  </si>
  <si>
    <t>Turner Miklós</t>
  </si>
  <si>
    <t>Kiricsi Sándor</t>
  </si>
  <si>
    <t>Kiss Lajos</t>
  </si>
  <si>
    <t>Czinder Mónika 1</t>
  </si>
  <si>
    <t>Sipos Andrásné 1</t>
  </si>
  <si>
    <t>Scmidt János</t>
  </si>
  <si>
    <t>Récsei Autó</t>
  </si>
  <si>
    <t>Lelovics Zoltán</t>
  </si>
  <si>
    <t>Takács Attila</t>
  </si>
  <si>
    <t>Récsei Lészló</t>
  </si>
  <si>
    <t>Balla Ildikó</t>
  </si>
  <si>
    <t>Tatabánya</t>
  </si>
  <si>
    <t>Koródi Anita</t>
  </si>
  <si>
    <t>Frank Klaudia</t>
  </si>
  <si>
    <t>Schvarcz Dániel</t>
  </si>
  <si>
    <t>Atlasz</t>
  </si>
  <si>
    <t>Szűcs Attila</t>
  </si>
  <si>
    <t>Vaáry Csilla</t>
  </si>
  <si>
    <t>Nagy Szabolcs</t>
  </si>
  <si>
    <t>Simon László</t>
  </si>
  <si>
    <t>Golyószórók</t>
  </si>
  <si>
    <t>Böröndy Jenő</t>
  </si>
  <si>
    <t>Görög László</t>
  </si>
  <si>
    <t>Kiss Zoltán</t>
  </si>
  <si>
    <t>Kertész Attila</t>
  </si>
  <si>
    <t>Tekán lászló</t>
  </si>
  <si>
    <t>Bódai Gábor</t>
  </si>
  <si>
    <t>Vörös Bálint</t>
  </si>
  <si>
    <t>Pataki Mátyás</t>
  </si>
  <si>
    <t>Bódai G. és B.</t>
  </si>
  <si>
    <t>Oroszlány</t>
  </si>
  <si>
    <t>Pis Zsombor</t>
  </si>
  <si>
    <t>Szente Szabolcs</t>
  </si>
  <si>
    <t>Ley Attila</t>
  </si>
  <si>
    <t>Sipos Gábor</t>
  </si>
  <si>
    <t>Bakos István</t>
  </si>
  <si>
    <t>Rajman Árpád</t>
  </si>
  <si>
    <t>Palkovics Zsolt</t>
  </si>
  <si>
    <t>Rosta Péter</t>
  </si>
  <si>
    <t>Ledó Zoltán</t>
  </si>
  <si>
    <t>Virág Péter</t>
  </si>
  <si>
    <t>Gácsfalvi Péter</t>
  </si>
  <si>
    <t>Kázár Tibor</t>
  </si>
  <si>
    <t>Vidám Fiúk</t>
  </si>
  <si>
    <t>Koncsik József</t>
  </si>
  <si>
    <t>Nagy Sándor</t>
  </si>
  <si>
    <t>Azari Zoltán</t>
  </si>
  <si>
    <t>Kocza Rudolf</t>
  </si>
  <si>
    <t>Rajta János</t>
  </si>
  <si>
    <t>Tökös Tekés</t>
  </si>
  <si>
    <t>Fekete Katalin</t>
  </si>
  <si>
    <t>BKV</t>
  </si>
  <si>
    <t>Varga Magdolna</t>
  </si>
  <si>
    <t>Dallos Tamás</t>
  </si>
  <si>
    <t>Horváth Roland</t>
  </si>
  <si>
    <t>Bábolna</t>
  </si>
  <si>
    <t>Katona Péter</t>
  </si>
  <si>
    <t>Balom Sándor</t>
  </si>
  <si>
    <t>Szász László</t>
  </si>
  <si>
    <t>Bábolna 1</t>
  </si>
  <si>
    <t>Bábolna 2</t>
  </si>
  <si>
    <t>Brázik Tamás</t>
  </si>
  <si>
    <t>Kiss András</t>
  </si>
  <si>
    <t>Morvai Dániel</t>
  </si>
  <si>
    <t>Balom Norbert</t>
  </si>
  <si>
    <t>Morvai Gábor</t>
  </si>
  <si>
    <t>Jurics Gergő</t>
  </si>
  <si>
    <t>Csáktornyai Krisztina</t>
  </si>
  <si>
    <t>Felsőné H. Anett</t>
  </si>
  <si>
    <t>Pete László</t>
  </si>
  <si>
    <t>Aranyosi László</t>
  </si>
  <si>
    <t xml:space="preserve">Bábolna </t>
  </si>
  <si>
    <t>Papp László</t>
  </si>
  <si>
    <t>Horváth Sarolta 2</t>
  </si>
  <si>
    <t>Gázszervíz</t>
  </si>
  <si>
    <t>Padragi Bikák</t>
  </si>
  <si>
    <t>Tekán László</t>
  </si>
  <si>
    <t>Artner Ferenc</t>
  </si>
  <si>
    <t>AD Flexum</t>
  </si>
  <si>
    <t>Csillag Balázs</t>
  </si>
  <si>
    <t>Dobos Gábor</t>
  </si>
  <si>
    <t>Nagy Balázs</t>
  </si>
  <si>
    <t>Nagy László</t>
  </si>
  <si>
    <t>Horváth Róbert</t>
  </si>
  <si>
    <t>Szakács Ferenc</t>
  </si>
  <si>
    <t>Szabados József</t>
  </si>
  <si>
    <t>Labancok</t>
  </si>
  <si>
    <t>Lokodi Attila</t>
  </si>
  <si>
    <t>Tekergő Tekézők</t>
  </si>
  <si>
    <t>Felső Szabolcs</t>
  </si>
  <si>
    <t>Gerlinger József</t>
  </si>
  <si>
    <t>Kempf János</t>
  </si>
  <si>
    <t>Vajmi Csaba</t>
  </si>
  <si>
    <t>Balogh László</t>
  </si>
  <si>
    <t xml:space="preserve">Gaál Tamás </t>
  </si>
  <si>
    <t>Gaál Tamás 1</t>
  </si>
  <si>
    <t>Szabados Levente</t>
  </si>
  <si>
    <t>Lurkók</t>
  </si>
  <si>
    <t>Szakács Zalán</t>
  </si>
  <si>
    <t>Tóth Milán</t>
  </si>
  <si>
    <t>Soós Benett</t>
  </si>
  <si>
    <t>TEKés4es</t>
  </si>
  <si>
    <t>Bokor Tamás</t>
  </si>
  <si>
    <t>Dudás András</t>
  </si>
  <si>
    <t>Molnár László</t>
  </si>
  <si>
    <t>Józsa László</t>
  </si>
  <si>
    <t>Horváth Roland TT</t>
  </si>
  <si>
    <t>Golden TC</t>
  </si>
  <si>
    <t>Kiss János</t>
  </si>
  <si>
    <t>Tóth Csaba</t>
  </si>
  <si>
    <t>Horváth Imréné</t>
  </si>
  <si>
    <t>Schwendtner Roland</t>
  </si>
  <si>
    <t>Nagy János</t>
  </si>
  <si>
    <t>Major Gábor Bence</t>
  </si>
  <si>
    <t>Tóth Zoltán</t>
  </si>
  <si>
    <t>Tökös Tekések</t>
  </si>
  <si>
    <t>Bóna Gábor</t>
  </si>
  <si>
    <t>Tóth Zoltán TT</t>
  </si>
  <si>
    <t>Orbázi Richárd 1</t>
  </si>
  <si>
    <t>Csóka Csaba 1</t>
  </si>
  <si>
    <t>Orbázi Richárd 2</t>
  </si>
  <si>
    <t>Csóka Csaba 2</t>
  </si>
  <si>
    <t>Lovászpatona SE</t>
  </si>
  <si>
    <t>Vér Dániel</t>
  </si>
  <si>
    <t>Bácsi Erika</t>
  </si>
  <si>
    <t>Horváth-Volf Hilda</t>
  </si>
  <si>
    <t>Horváth Ferenc</t>
  </si>
  <si>
    <t>Dallosné Takácsné Anita</t>
  </si>
  <si>
    <t>Sziklási Család</t>
  </si>
  <si>
    <t>Sziklási Szabolcs</t>
  </si>
  <si>
    <t>ifj. Sziklási Tibor</t>
  </si>
  <si>
    <t>Sziklási Tibor</t>
  </si>
  <si>
    <t>Sziklásiné Alexandra</t>
  </si>
  <si>
    <t>MAXIM</t>
  </si>
  <si>
    <t>Major Panna</t>
  </si>
  <si>
    <t>Grabecz Hanna</t>
  </si>
  <si>
    <t>Nyirán József</t>
  </si>
  <si>
    <t>Tóth Ernő</t>
  </si>
  <si>
    <t>Rákoshegyi VSE</t>
  </si>
  <si>
    <t>Rákoshegyi VSE 1</t>
  </si>
  <si>
    <t>Bálintfy Cintia</t>
  </si>
  <si>
    <t>Szalay B. Dorottya</t>
  </si>
  <si>
    <t>Kis Horváth Luca</t>
  </si>
  <si>
    <t>Bugáné F. Lívia</t>
  </si>
  <si>
    <t>Farkas Nóra</t>
  </si>
  <si>
    <t>Baracsi Ágnes</t>
  </si>
  <si>
    <t>Horváth Viktória</t>
  </si>
  <si>
    <t>Golden EAGLES</t>
  </si>
  <si>
    <t>Brenner Tibor</t>
  </si>
  <si>
    <t>Kocsis László</t>
  </si>
  <si>
    <t>ifj. Brenner Tibor</t>
  </si>
  <si>
    <t>Gulyás Szabó Zsolt</t>
  </si>
  <si>
    <t>BKV 1</t>
  </si>
  <si>
    <t>Horváth Száva</t>
  </si>
  <si>
    <t xml:space="preserve">BKV </t>
  </si>
  <si>
    <t>Sinkáné J. Mónika</t>
  </si>
  <si>
    <t>Pintér Brigitta</t>
  </si>
  <si>
    <t>Tóth Kinga</t>
  </si>
  <si>
    <t>Rákosiné K. Gyöngyi</t>
  </si>
  <si>
    <t>Rozmánné N. Tifani</t>
  </si>
  <si>
    <t>Pápai Vasas</t>
  </si>
  <si>
    <t>Vass Eszter</t>
  </si>
  <si>
    <t>Szhely Topido SE</t>
  </si>
  <si>
    <t>Bagi Imre</t>
  </si>
  <si>
    <t>Csercsics Balázs</t>
  </si>
  <si>
    <t>Krancz Rajmund</t>
  </si>
  <si>
    <t>Krancz Bálint</t>
  </si>
  <si>
    <t>Sipos Andrásné 2</t>
  </si>
  <si>
    <t>Tálos László 1</t>
  </si>
  <si>
    <t>Farád SE</t>
  </si>
  <si>
    <t>Boanta Claudiu</t>
  </si>
  <si>
    <t>1. KSK. GEM. BED. WN.</t>
  </si>
  <si>
    <t>Sass Edit</t>
  </si>
  <si>
    <t>Ipartechnika Győr SE 1</t>
  </si>
  <si>
    <t>Ipartechnika Győr SE 2</t>
  </si>
  <si>
    <t>Pócs Karola</t>
  </si>
  <si>
    <t>Csomai Rita</t>
  </si>
  <si>
    <t>Tóth-Móricz Kata 2</t>
  </si>
  <si>
    <t>Csizmazia Katalin</t>
  </si>
  <si>
    <t>Dr Frank Noémi</t>
  </si>
  <si>
    <t>Kozma Márta</t>
  </si>
  <si>
    <t>Bíró Annamária</t>
  </si>
  <si>
    <t>Ipartechnika Győr SE</t>
  </si>
  <si>
    <t>Horváth Sarolta 3</t>
  </si>
  <si>
    <t>Domján Tímea</t>
  </si>
  <si>
    <t>Bíró András</t>
  </si>
  <si>
    <t>Pápai Edit 2</t>
  </si>
  <si>
    <t>Pap Zoltán</t>
  </si>
  <si>
    <t>Pintér Árpád</t>
  </si>
  <si>
    <t>Uraiújfalu 1</t>
  </si>
  <si>
    <t>Uraiújfalu 2</t>
  </si>
  <si>
    <t>Uraiújfalu</t>
  </si>
  <si>
    <t>Dugovics Titusz 1</t>
  </si>
  <si>
    <t>Dugovics Titusz 2</t>
  </si>
  <si>
    <t>Hujber Gergely</t>
  </si>
  <si>
    <t>Varga Tibor</t>
  </si>
  <si>
    <t>Hujber László</t>
  </si>
  <si>
    <t>Geröly Mónika</t>
  </si>
  <si>
    <t>Turáni Lilla</t>
  </si>
  <si>
    <t>Keszei Tamás</t>
  </si>
  <si>
    <t>Keszei-Tánczos Ingrid</t>
  </si>
  <si>
    <t>Horváth Hajnalka</t>
  </si>
  <si>
    <t>Scheibli Zoltán</t>
  </si>
  <si>
    <t>Csajkás Zsófia</t>
  </si>
  <si>
    <t>Remet Hungária</t>
  </si>
  <si>
    <t>Gaál Tamás 2</t>
  </si>
  <si>
    <t>Stephan Götze</t>
  </si>
  <si>
    <t>Szabó Milán</t>
  </si>
  <si>
    <t>Götze Péter</t>
  </si>
  <si>
    <t>Fülöp Borozó</t>
  </si>
  <si>
    <t>Bajczi Tamás</t>
  </si>
  <si>
    <t>Boucsek Zoltán</t>
  </si>
  <si>
    <t>Csuka Péter</t>
  </si>
  <si>
    <t>Rozmán Szabolcs</t>
  </si>
  <si>
    <t>Tóth Péter 1</t>
  </si>
  <si>
    <t>Vass László</t>
  </si>
  <si>
    <t>Tóth Áron</t>
  </si>
  <si>
    <t>Németh András</t>
  </si>
  <si>
    <t>Kondora Zsolt</t>
  </si>
  <si>
    <t>Legjobb taroló: 191 fa Pápai Edit CSTE</t>
  </si>
  <si>
    <t>CSTE 1</t>
  </si>
  <si>
    <t>CSTE 2</t>
  </si>
  <si>
    <t>Endrődy Ottó</t>
  </si>
  <si>
    <t>Müller Károly</t>
  </si>
  <si>
    <t>Lodesz Gábor</t>
  </si>
  <si>
    <t>Greznár Zsolt</t>
  </si>
  <si>
    <t>Endrődy Gergely</t>
  </si>
  <si>
    <t>Széles Zoltán</t>
  </si>
  <si>
    <t>Müller Konrád</t>
  </si>
  <si>
    <t>Nagy László CSTE</t>
  </si>
  <si>
    <t>Vaszar SE</t>
  </si>
  <si>
    <t>Nagy Gyula</t>
  </si>
  <si>
    <t>Németh József</t>
  </si>
  <si>
    <t>Váry László</t>
  </si>
  <si>
    <t>Német Péter</t>
  </si>
  <si>
    <t xml:space="preserve">Legjobb taroló: </t>
  </si>
  <si>
    <t>222 fa</t>
  </si>
  <si>
    <t>188 fa</t>
  </si>
  <si>
    <t>Legjobb taroló:</t>
  </si>
  <si>
    <t>Danóczy Család</t>
  </si>
  <si>
    <t>Csongrádi Gyöngyi</t>
  </si>
  <si>
    <t>Danóczy Kinga</t>
  </si>
  <si>
    <t>Danóczy Richárd</t>
  </si>
  <si>
    <t>Zelenyák Ferenc</t>
  </si>
  <si>
    <t>202 fa</t>
  </si>
  <si>
    <t>Péti MTE 1</t>
  </si>
  <si>
    <t>Péti MTE 2</t>
  </si>
  <si>
    <t>Dénes Károly</t>
  </si>
  <si>
    <t>Kun András</t>
  </si>
  <si>
    <t>Varga Gábor</t>
  </si>
  <si>
    <t>Bíró László</t>
  </si>
  <si>
    <t>Kiss Gábor</t>
  </si>
  <si>
    <t>Major Károly</t>
  </si>
  <si>
    <t>Csupecz Ádám</t>
  </si>
  <si>
    <t>Szokoli Donát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</si>
</sst>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0"/>
      <color rgb="FF000000"/>
      <name val="Arial"/>
    </font>
    <font>
      <b/>
      <sz val="10"/>
      <name val="Arial"/>
      <family val="2"/>
      <charset val="238"/>
    </font>
    <font>
      <sz val="10"/>
      <name val="Arial"/>
      <family val="2"/>
      <charset val="238"/>
    </font>
    <font>
      <sz val="10"/>
      <color rgb="FF000000"/>
      <name val="Arial"/>
      <family val="2"/>
      <charset val="238"/>
    </font>
    <font>
      <b/>
      <sz val="14"/>
      <color rgb="FFFF0000"/>
      <name val="Arial"/>
      <family val="2"/>
      <charset val="238"/>
    </font>
    <font>
      <b/>
      <sz val="10"/>
      <color theme="1"/>
      <name val="Arial"/>
      <family val="2"/>
      <charset val="238"/>
    </font>
    <font>
      <b/>
      <sz val="11"/>
      <name val="Calibri"/>
      <family val="2"/>
      <charset val="238"/>
    </font>
    <font>
      <b/>
      <sz val="12"/>
      <name val="Calibri"/>
      <family val="2"/>
      <charset val="238"/>
    </font>
    <font>
      <b/>
      <sz val="11"/>
      <color theme="1"/>
      <name val="Calibri"/>
      <family val="2"/>
      <charset val="238"/>
    </font>
    <font>
      <b/>
      <sz val="11"/>
      <name val="Arial"/>
      <family val="2"/>
      <charset val="238"/>
    </font>
    <font>
      <sz val="10"/>
      <color indexed="8"/>
      <name val="Arial"/>
      <family val="2"/>
      <charset val="238"/>
    </font>
    <font>
      <sz val="10"/>
      <color rgb="FF92D050"/>
      <name val="Arial"/>
      <family val="2"/>
      <charset val="238"/>
    </font>
    <font>
      <b/>
      <sz val="10"/>
      <name val="Calibri"/>
      <family val="2"/>
      <charset val="238"/>
    </font>
    <font>
      <sz val="11"/>
      <color rgb="FF000000"/>
      <name val="Arial"/>
      <family val="2"/>
      <charset val="238"/>
    </font>
    <font>
      <sz val="10"/>
      <name val="Calibri"/>
      <family val="2"/>
      <charset val="238"/>
    </font>
    <font>
      <sz val="10"/>
      <color theme="0"/>
      <name val="Arial"/>
      <family val="2"/>
      <charset val="238"/>
    </font>
    <font>
      <b/>
      <sz val="10"/>
      <color rgb="FF000000"/>
      <name val="Arial"/>
      <family val="2"/>
      <charset val="238"/>
    </font>
    <font>
      <sz val="8"/>
      <name val="Arial"/>
      <family val="2"/>
      <charset val="238"/>
    </font>
    <font>
      <b/>
      <sz val="11"/>
      <color rgb="FF000000"/>
      <name val="Arial"/>
      <family val="2"/>
      <charset val="238"/>
    </font>
  </fonts>
  <fills count="5">
    <fill>
      <patternFill patternType="none"/>
    </fill>
    <fill>
      <patternFill patternType="gray125"/>
    </fill>
    <fill>
      <patternFill patternType="solid">
        <fgColor theme="0"/>
        <bgColor indexed="64"/>
      </patternFill>
    </fill>
    <fill>
      <patternFill patternType="solid">
        <fgColor rgb="FF92D050"/>
        <bgColor indexed="64"/>
      </patternFill>
    </fill>
    <fill>
      <patternFill patternType="solid">
        <fgColor rgb="FFFF0000"/>
        <bgColor indexed="64"/>
      </patternFill>
    </fill>
  </fills>
  <borders count="80">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bottom/>
      <diagonal/>
    </border>
    <border>
      <left style="medium">
        <color indexed="64"/>
      </left>
      <right style="medium">
        <color indexed="64"/>
      </right>
      <top style="medium">
        <color indexed="64"/>
      </top>
      <bottom/>
      <diagonal/>
    </border>
    <border>
      <left/>
      <right style="thin">
        <color indexed="64"/>
      </right>
      <top style="medium">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right style="thin">
        <color indexed="64"/>
      </right>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style="thin">
        <color rgb="FF000000"/>
      </left>
      <right style="medium">
        <color indexed="64"/>
      </right>
      <top style="thin">
        <color rgb="FF000000"/>
      </top>
      <bottom style="thin">
        <color rgb="FF000000"/>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rgb="FF000000"/>
      </bottom>
      <diagonal/>
    </border>
    <border>
      <left style="medium">
        <color indexed="64"/>
      </left>
      <right style="medium">
        <color indexed="64"/>
      </right>
      <top style="thin">
        <color rgb="FF000000"/>
      </top>
      <bottom style="thin">
        <color rgb="FF000000"/>
      </bottom>
      <diagonal/>
    </border>
    <border>
      <left style="medium">
        <color indexed="64"/>
      </left>
      <right style="medium">
        <color indexed="64"/>
      </right>
      <top style="medium">
        <color indexed="64"/>
      </top>
      <bottom style="thin">
        <color rgb="FF000000"/>
      </bottom>
      <diagonal/>
    </border>
    <border>
      <left style="medium">
        <color indexed="64"/>
      </left>
      <right style="thin">
        <color indexed="64"/>
      </right>
      <top/>
      <bottom style="thin">
        <color indexed="64"/>
      </bottom>
      <diagonal/>
    </border>
    <border>
      <left style="thin">
        <color rgb="FF000000"/>
      </left>
      <right style="thin">
        <color rgb="FF000000"/>
      </right>
      <top style="thin">
        <color rgb="FF000000"/>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rgb="FF000000"/>
      </left>
      <right style="medium">
        <color indexed="64"/>
      </right>
      <top style="thin">
        <color rgb="FF000000"/>
      </top>
      <bottom/>
      <diagonal/>
    </border>
    <border>
      <left/>
      <right/>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right style="thin">
        <color rgb="FF000000"/>
      </right>
      <top/>
      <bottom/>
      <diagonal/>
    </border>
    <border>
      <left style="thin">
        <color indexed="64"/>
      </left>
      <right style="thin">
        <color rgb="FF000000"/>
      </right>
      <top style="thin">
        <color indexed="64"/>
      </top>
      <bottom style="medium">
        <color indexed="64"/>
      </bottom>
      <diagonal/>
    </border>
    <border>
      <left style="thin">
        <color rgb="FF000000"/>
      </left>
      <right style="thin">
        <color rgb="FF000000"/>
      </right>
      <top style="thin">
        <color indexed="64"/>
      </top>
      <bottom style="medium">
        <color indexed="64"/>
      </bottom>
      <diagonal/>
    </border>
    <border>
      <left style="thin">
        <color rgb="FF000000"/>
      </left>
      <right/>
      <top/>
      <bottom/>
      <diagonal/>
    </border>
    <border>
      <left style="thin">
        <color rgb="FF000000"/>
      </left>
      <right/>
      <top style="thin">
        <color indexed="64"/>
      </top>
      <bottom style="medium">
        <color indexed="64"/>
      </bottom>
      <diagonal/>
    </border>
    <border>
      <left style="medium">
        <color indexed="64"/>
      </left>
      <right style="medium">
        <color indexed="64"/>
      </right>
      <top style="thin">
        <color rgb="FF000000"/>
      </top>
      <bottom/>
      <diagonal/>
    </border>
    <border>
      <left style="medium">
        <color indexed="64"/>
      </left>
      <right style="thin">
        <color rgb="FF000000"/>
      </right>
      <top style="thin">
        <color rgb="FF000000"/>
      </top>
      <bottom style="medium">
        <color indexed="64"/>
      </bottom>
      <diagonal/>
    </border>
    <border>
      <left style="medium">
        <color indexed="64"/>
      </left>
      <right/>
      <top style="thin">
        <color indexed="64"/>
      </top>
      <bottom style="thin">
        <color indexed="64"/>
      </bottom>
      <diagonal/>
    </border>
    <border>
      <left/>
      <right style="thin">
        <color rgb="FF000000"/>
      </right>
      <top style="thin">
        <color indexed="64"/>
      </top>
      <bottom style="medium">
        <color indexed="64"/>
      </bottom>
      <diagonal/>
    </border>
    <border>
      <left style="thin">
        <color rgb="FF000000"/>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medium">
        <color indexed="64"/>
      </left>
      <right style="thin">
        <color rgb="FF000000"/>
      </right>
      <top style="medium">
        <color indexed="64"/>
      </top>
      <bottom style="thin">
        <color rgb="FF000000"/>
      </bottom>
      <diagonal/>
    </border>
    <border>
      <left style="thin">
        <color rgb="FF000000"/>
      </left>
      <right/>
      <top style="medium">
        <color indexed="64"/>
      </top>
      <bottom style="thin">
        <color rgb="FF000000"/>
      </bottom>
      <diagonal/>
    </border>
    <border>
      <left style="medium">
        <color indexed="64"/>
      </left>
      <right style="thin">
        <color rgb="FF000000"/>
      </right>
      <top style="thin">
        <color rgb="FF000000"/>
      </top>
      <bottom style="thin">
        <color rgb="FF000000"/>
      </bottom>
      <diagonal/>
    </border>
    <border>
      <left style="medium">
        <color indexed="64"/>
      </left>
      <right style="thin">
        <color rgb="FF000000"/>
      </right>
      <top/>
      <bottom style="thin">
        <color rgb="FF000000"/>
      </bottom>
      <diagonal/>
    </border>
    <border>
      <left style="thin">
        <color rgb="FF000000"/>
      </left>
      <right style="thin">
        <color rgb="FF000000"/>
      </right>
      <top/>
      <bottom style="medium">
        <color indexed="64"/>
      </bottom>
      <diagonal/>
    </border>
  </borders>
  <cellStyleXfs count="2">
    <xf numFmtId="0" fontId="0" fillId="0" borderId="0"/>
    <xf numFmtId="0" fontId="3" fillId="0" borderId="9"/>
  </cellStyleXfs>
  <cellXfs count="310">
    <xf numFmtId="0" fontId="0" fillId="0" borderId="0" xfId="0"/>
    <xf numFmtId="0" fontId="2" fillId="0" borderId="0" xfId="0" applyFont="1" applyAlignment="1">
      <alignment horizontal="center"/>
    </xf>
    <xf numFmtId="0" fontId="2" fillId="0" borderId="0" xfId="0" applyFont="1"/>
    <xf numFmtId="0" fontId="2" fillId="2" borderId="1" xfId="0" applyFont="1" applyFill="1" applyBorder="1" applyAlignment="1">
      <alignment horizontal="center"/>
    </xf>
    <xf numFmtId="0" fontId="1" fillId="2" borderId="1" xfId="0" applyFont="1" applyFill="1" applyBorder="1" applyAlignment="1">
      <alignment horizontal="center"/>
    </xf>
    <xf numFmtId="0" fontId="1" fillId="0" borderId="10" xfId="0" applyFont="1" applyBorder="1" applyAlignment="1">
      <alignment horizontal="center"/>
    </xf>
    <xf numFmtId="0" fontId="2" fillId="0" borderId="10" xfId="0" applyFont="1" applyBorder="1" applyAlignment="1">
      <alignment horizontal="center"/>
    </xf>
    <xf numFmtId="0" fontId="1" fillId="2" borderId="1" xfId="0" applyFont="1" applyFill="1" applyBorder="1" applyAlignment="1">
      <alignment horizontal="center" vertical="center"/>
    </xf>
    <xf numFmtId="0" fontId="0" fillId="0" borderId="0" xfId="0" applyAlignment="1">
      <alignment horizontal="left"/>
    </xf>
    <xf numFmtId="0" fontId="0" fillId="0" borderId="9" xfId="0" applyBorder="1"/>
    <xf numFmtId="0" fontId="1" fillId="0" borderId="5" xfId="0" applyFont="1" applyBorder="1" applyAlignment="1">
      <alignment horizontal="center"/>
    </xf>
    <xf numFmtId="0" fontId="1" fillId="0" borderId="1" xfId="0" applyFont="1" applyBorder="1" applyAlignment="1">
      <alignment horizontal="center"/>
    </xf>
    <xf numFmtId="0" fontId="2" fillId="2" borderId="8" xfId="0" applyFont="1" applyFill="1" applyBorder="1" applyAlignment="1">
      <alignment horizontal="center"/>
    </xf>
    <xf numFmtId="0" fontId="8" fillId="3" borderId="17" xfId="0" applyFont="1" applyFill="1" applyBorder="1" applyAlignment="1">
      <alignment horizontal="center" vertical="center"/>
    </xf>
    <xf numFmtId="0" fontId="1" fillId="2" borderId="4" xfId="0" applyFont="1" applyFill="1" applyBorder="1" applyAlignment="1">
      <alignment horizontal="center"/>
    </xf>
    <xf numFmtId="0" fontId="1" fillId="0" borderId="12" xfId="0" applyFont="1" applyBorder="1" applyAlignment="1">
      <alignment horizontal="center"/>
    </xf>
    <xf numFmtId="0" fontId="1" fillId="3" borderId="17" xfId="0" applyFont="1" applyFill="1" applyBorder="1" applyAlignment="1">
      <alignment horizontal="left" vertical="center"/>
    </xf>
    <xf numFmtId="0" fontId="5" fillId="3" borderId="17" xfId="0" applyFont="1" applyFill="1" applyBorder="1" applyAlignment="1">
      <alignment vertical="center"/>
    </xf>
    <xf numFmtId="0" fontId="6" fillId="3" borderId="17" xfId="0" applyFont="1" applyFill="1" applyBorder="1" applyAlignment="1">
      <alignment vertical="center"/>
    </xf>
    <xf numFmtId="0" fontId="1" fillId="3" borderId="17" xfId="0" applyFont="1" applyFill="1" applyBorder="1" applyAlignment="1">
      <alignment horizontal="center" vertical="center"/>
    </xf>
    <xf numFmtId="0" fontId="1" fillId="2" borderId="4" xfId="0" applyFont="1" applyFill="1" applyBorder="1" applyAlignment="1">
      <alignment horizontal="center" vertical="center"/>
    </xf>
    <xf numFmtId="0" fontId="0" fillId="0" borderId="9" xfId="0" applyBorder="1" applyAlignment="1">
      <alignment horizontal="center"/>
    </xf>
    <xf numFmtId="0" fontId="1" fillId="0" borderId="0" xfId="0" applyFont="1" applyAlignment="1">
      <alignment horizontal="center"/>
    </xf>
    <xf numFmtId="0" fontId="1" fillId="2" borderId="12" xfId="0" applyFont="1" applyFill="1" applyBorder="1" applyAlignment="1">
      <alignment horizontal="center"/>
    </xf>
    <xf numFmtId="0" fontId="1" fillId="3" borderId="15" xfId="0" applyFont="1" applyFill="1" applyBorder="1" applyAlignment="1">
      <alignment horizontal="center" vertical="center"/>
    </xf>
    <xf numFmtId="0" fontId="2" fillId="2" borderId="31" xfId="0" applyFont="1" applyFill="1" applyBorder="1" applyAlignment="1">
      <alignment horizontal="center" vertical="center"/>
    </xf>
    <xf numFmtId="0" fontId="1" fillId="0" borderId="4" xfId="0" applyFont="1" applyBorder="1" applyAlignment="1">
      <alignment horizontal="center" vertical="center"/>
    </xf>
    <xf numFmtId="0" fontId="2" fillId="0" borderId="10" xfId="0" applyFont="1" applyBorder="1" applyAlignment="1">
      <alignment horizontal="center" vertical="center"/>
    </xf>
    <xf numFmtId="0" fontId="1" fillId="2" borderId="12" xfId="0" applyFont="1" applyFill="1" applyBorder="1" applyAlignment="1">
      <alignment horizontal="center" vertical="center"/>
    </xf>
    <xf numFmtId="0" fontId="1" fillId="2" borderId="6"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8" xfId="0" applyFont="1" applyFill="1" applyBorder="1" applyAlignment="1">
      <alignment horizontal="center" vertical="center"/>
    </xf>
    <xf numFmtId="0" fontId="1" fillId="2" borderId="10" xfId="0" applyFont="1" applyFill="1" applyBorder="1" applyAlignment="1">
      <alignment horizontal="center" vertical="center"/>
    </xf>
    <xf numFmtId="0" fontId="2" fillId="0" borderId="22" xfId="0" applyFont="1" applyBorder="1" applyAlignment="1">
      <alignment horizontal="center" vertical="center"/>
    </xf>
    <xf numFmtId="0" fontId="8" fillId="3" borderId="44" xfId="0" applyFont="1" applyFill="1" applyBorder="1" applyAlignment="1">
      <alignment horizontal="center" vertical="center"/>
    </xf>
    <xf numFmtId="0" fontId="10" fillId="0" borderId="19" xfId="0" applyFont="1" applyBorder="1" applyAlignment="1">
      <alignment horizontal="left" vertical="center"/>
    </xf>
    <xf numFmtId="0" fontId="10" fillId="0" borderId="19" xfId="0" applyFont="1" applyBorder="1" applyAlignment="1">
      <alignment horizontal="center" vertical="center"/>
    </xf>
    <xf numFmtId="0" fontId="10" fillId="0" borderId="33" xfId="0" applyFont="1" applyBorder="1" applyAlignment="1">
      <alignment horizontal="center" vertical="center"/>
    </xf>
    <xf numFmtId="0" fontId="11" fillId="3" borderId="34" xfId="0" applyFont="1" applyFill="1" applyBorder="1" applyAlignment="1">
      <alignment horizontal="center" vertical="center"/>
    </xf>
    <xf numFmtId="0" fontId="10" fillId="0" borderId="13" xfId="0" applyFont="1" applyBorder="1" applyAlignment="1">
      <alignment horizontal="left" vertical="center"/>
    </xf>
    <xf numFmtId="0" fontId="10" fillId="0" borderId="24" xfId="0" applyFont="1" applyBorder="1" applyAlignment="1">
      <alignment horizontal="center" vertical="center"/>
    </xf>
    <xf numFmtId="0" fontId="10" fillId="0" borderId="35" xfId="0" applyFont="1" applyBorder="1" applyAlignment="1">
      <alignment horizontal="center" vertical="center"/>
    </xf>
    <xf numFmtId="0" fontId="11" fillId="3" borderId="32" xfId="0" applyFont="1" applyFill="1" applyBorder="1" applyAlignment="1">
      <alignment horizontal="center" vertical="center"/>
    </xf>
    <xf numFmtId="0" fontId="10" fillId="0" borderId="14" xfId="0" applyFont="1" applyBorder="1" applyAlignment="1">
      <alignment horizontal="left" vertical="center"/>
    </xf>
    <xf numFmtId="0" fontId="10" fillId="0" borderId="25" xfId="0" applyFont="1" applyBorder="1" applyAlignment="1">
      <alignment horizontal="center" vertical="center"/>
    </xf>
    <xf numFmtId="0" fontId="10" fillId="0" borderId="36" xfId="0" applyFont="1" applyBorder="1" applyAlignment="1">
      <alignment horizontal="center" vertical="center"/>
    </xf>
    <xf numFmtId="0" fontId="10" fillId="0" borderId="23" xfId="0" applyFont="1" applyBorder="1" applyAlignment="1">
      <alignment horizontal="left" vertical="center"/>
    </xf>
    <xf numFmtId="0" fontId="10" fillId="0" borderId="23" xfId="0" applyFont="1" applyBorder="1" applyAlignment="1">
      <alignment horizontal="center" vertical="center"/>
    </xf>
    <xf numFmtId="0" fontId="10" fillId="0" borderId="37" xfId="0" applyFont="1" applyBorder="1" applyAlignment="1">
      <alignment horizontal="center" vertical="center"/>
    </xf>
    <xf numFmtId="0" fontId="1" fillId="4" borderId="38" xfId="0" applyFont="1" applyFill="1" applyBorder="1" applyAlignment="1">
      <alignment horizontal="center" vertical="center"/>
    </xf>
    <xf numFmtId="0" fontId="10" fillId="0" borderId="42" xfId="0" applyFont="1" applyBorder="1" applyAlignment="1">
      <alignment horizontal="center" vertical="center"/>
    </xf>
    <xf numFmtId="0" fontId="10" fillId="0" borderId="22" xfId="0" applyFont="1" applyBorder="1" applyAlignment="1">
      <alignment horizontal="center" vertical="center"/>
    </xf>
    <xf numFmtId="0" fontId="12" fillId="0" borderId="18" xfId="0" applyFont="1" applyBorder="1" applyAlignment="1">
      <alignment horizontal="center" vertical="center"/>
    </xf>
    <xf numFmtId="0" fontId="12" fillId="0" borderId="29" xfId="0" applyFont="1" applyBorder="1" applyAlignment="1">
      <alignment horizontal="center" vertical="center"/>
    </xf>
    <xf numFmtId="0" fontId="12" fillId="0" borderId="21" xfId="0" applyFont="1" applyBorder="1" applyAlignment="1">
      <alignment horizontal="center" vertical="center"/>
    </xf>
    <xf numFmtId="0" fontId="1" fillId="3" borderId="45" xfId="0" applyFont="1" applyFill="1" applyBorder="1" applyAlignment="1">
      <alignment horizontal="center" vertical="center"/>
    </xf>
    <xf numFmtId="0" fontId="1" fillId="3" borderId="44" xfId="0" applyFont="1" applyFill="1" applyBorder="1" applyAlignment="1">
      <alignment horizontal="left" vertical="center"/>
    </xf>
    <xf numFmtId="0" fontId="5" fillId="3" borderId="44" xfId="0" applyFont="1" applyFill="1" applyBorder="1" applyAlignment="1">
      <alignment vertical="center"/>
    </xf>
    <xf numFmtId="0" fontId="6" fillId="3" borderId="44" xfId="0" applyFont="1" applyFill="1" applyBorder="1" applyAlignment="1">
      <alignment vertical="center"/>
    </xf>
    <xf numFmtId="0" fontId="8" fillId="3" borderId="46" xfId="0" applyFont="1" applyFill="1" applyBorder="1" applyAlignment="1">
      <alignment horizontal="center" vertical="center"/>
    </xf>
    <xf numFmtId="0" fontId="13" fillId="0" borderId="9" xfId="0" applyFont="1" applyBorder="1"/>
    <xf numFmtId="0" fontId="9" fillId="2" borderId="12" xfId="0" applyFont="1" applyFill="1" applyBorder="1" applyAlignment="1">
      <alignment horizontal="left"/>
    </xf>
    <xf numFmtId="0" fontId="9" fillId="2" borderId="4" xfId="0" applyFont="1" applyFill="1" applyBorder="1" applyAlignment="1">
      <alignment horizontal="left"/>
    </xf>
    <xf numFmtId="0" fontId="9" fillId="2" borderId="1" xfId="0" applyFont="1" applyFill="1" applyBorder="1" applyAlignment="1">
      <alignment horizontal="left"/>
    </xf>
    <xf numFmtId="0" fontId="9" fillId="2" borderId="1" xfId="0" applyFont="1" applyFill="1" applyBorder="1" applyAlignment="1">
      <alignment horizontal="left" vertical="center"/>
    </xf>
    <xf numFmtId="0" fontId="9" fillId="2" borderId="8" xfId="0" applyFont="1" applyFill="1" applyBorder="1" applyAlignment="1">
      <alignment horizontal="left"/>
    </xf>
    <xf numFmtId="0" fontId="9" fillId="0" borderId="10" xfId="0" applyFont="1" applyBorder="1" applyAlignment="1">
      <alignment horizontal="left"/>
    </xf>
    <xf numFmtId="0" fontId="9" fillId="0" borderId="0" xfId="0" applyFont="1" applyAlignment="1">
      <alignment horizontal="left"/>
    </xf>
    <xf numFmtId="0" fontId="9" fillId="3" borderId="17" xfId="0" applyFont="1" applyFill="1" applyBorder="1" applyAlignment="1">
      <alignment horizontal="left" vertical="center"/>
    </xf>
    <xf numFmtId="0" fontId="9" fillId="0" borderId="18" xfId="0" applyFont="1" applyBorder="1" applyAlignment="1">
      <alignment horizontal="left" vertical="center"/>
    </xf>
    <xf numFmtId="0" fontId="9" fillId="0" borderId="29" xfId="0" applyFont="1" applyBorder="1" applyAlignment="1">
      <alignment horizontal="left" vertical="center"/>
    </xf>
    <xf numFmtId="0" fontId="9" fillId="0" borderId="21" xfId="0" applyFont="1" applyBorder="1" applyAlignment="1">
      <alignment horizontal="left" vertical="center"/>
    </xf>
    <xf numFmtId="0" fontId="9" fillId="0" borderId="18" xfId="0" applyFont="1" applyBorder="1" applyAlignment="1">
      <alignment horizontal="center" vertical="center"/>
    </xf>
    <xf numFmtId="0" fontId="9" fillId="0" borderId="29" xfId="0" applyFont="1" applyBorder="1" applyAlignment="1">
      <alignment horizontal="center" vertical="center"/>
    </xf>
    <xf numFmtId="0" fontId="9" fillId="0" borderId="21" xfId="0" applyFont="1" applyBorder="1" applyAlignment="1">
      <alignment horizontal="center" vertical="center"/>
    </xf>
    <xf numFmtId="0" fontId="13" fillId="0" borderId="0" xfId="0" applyFont="1"/>
    <xf numFmtId="0" fontId="1" fillId="2" borderId="7" xfId="0" applyFont="1" applyFill="1" applyBorder="1" applyAlignment="1">
      <alignment horizontal="center"/>
    </xf>
    <xf numFmtId="0" fontId="1" fillId="0" borderId="3" xfId="0" applyFont="1" applyBorder="1" applyAlignment="1">
      <alignment horizontal="center"/>
    </xf>
    <xf numFmtId="0" fontId="9" fillId="0" borderId="10" xfId="0" applyFont="1" applyBorder="1" applyAlignment="1">
      <alignment horizontal="left" vertical="center"/>
    </xf>
    <xf numFmtId="0" fontId="9" fillId="3" borderId="25" xfId="0" applyFont="1" applyFill="1" applyBorder="1" applyAlignment="1">
      <alignment horizontal="left" vertical="center"/>
    </xf>
    <xf numFmtId="0" fontId="7" fillId="3" borderId="10" xfId="0" applyFont="1" applyFill="1" applyBorder="1" applyAlignment="1">
      <alignment horizontal="center" vertical="center"/>
    </xf>
    <xf numFmtId="0" fontId="10" fillId="0" borderId="10" xfId="0" applyFont="1" applyBorder="1" applyAlignment="1">
      <alignment horizontal="left" vertical="center"/>
    </xf>
    <xf numFmtId="0" fontId="10" fillId="0" borderId="10" xfId="0" applyFont="1" applyBorder="1" applyAlignment="1">
      <alignment horizontal="center" vertical="center"/>
    </xf>
    <xf numFmtId="0" fontId="1" fillId="0" borderId="10" xfId="0" applyFont="1" applyBorder="1" applyAlignment="1">
      <alignment horizontal="center" vertical="center"/>
    </xf>
    <xf numFmtId="0" fontId="10" fillId="0" borderId="51" xfId="0" applyFont="1" applyBorder="1" applyAlignment="1">
      <alignment horizontal="left" vertical="center"/>
    </xf>
    <xf numFmtId="0" fontId="10" fillId="0" borderId="51" xfId="0" applyFont="1" applyBorder="1" applyAlignment="1">
      <alignment horizontal="center" vertical="center"/>
    </xf>
    <xf numFmtId="0" fontId="10" fillId="0" borderId="34" xfId="0" applyFont="1" applyBorder="1" applyAlignment="1">
      <alignment horizontal="center" vertical="center"/>
    </xf>
    <xf numFmtId="0" fontId="10" fillId="0" borderId="32" xfId="0" applyFont="1" applyBorder="1" applyAlignment="1">
      <alignment horizontal="center" vertical="center"/>
    </xf>
    <xf numFmtId="0" fontId="10" fillId="0" borderId="22" xfId="0" applyFont="1" applyBorder="1" applyAlignment="1">
      <alignment horizontal="left" vertical="center"/>
    </xf>
    <xf numFmtId="0" fontId="1" fillId="0" borderId="22" xfId="0" applyFont="1" applyBorder="1" applyAlignment="1">
      <alignment horizontal="center" vertical="center"/>
    </xf>
    <xf numFmtId="0" fontId="10" fillId="0" borderId="38" xfId="0" applyFont="1" applyBorder="1" applyAlignment="1">
      <alignment horizontal="center" vertical="center"/>
    </xf>
    <xf numFmtId="0" fontId="2" fillId="2" borderId="12" xfId="0" applyFont="1" applyFill="1" applyBorder="1" applyAlignment="1">
      <alignment horizontal="center"/>
    </xf>
    <xf numFmtId="0" fontId="2" fillId="2" borderId="4" xfId="0" applyFont="1" applyFill="1" applyBorder="1" applyAlignment="1">
      <alignment horizontal="center"/>
    </xf>
    <xf numFmtId="0" fontId="2" fillId="2" borderId="1" xfId="0" applyFont="1" applyFill="1" applyBorder="1" applyAlignment="1">
      <alignment horizontal="center" vertical="center"/>
    </xf>
    <xf numFmtId="0" fontId="9" fillId="0" borderId="11" xfId="0" applyFont="1" applyBorder="1" applyAlignment="1">
      <alignment horizontal="left"/>
    </xf>
    <xf numFmtId="0" fontId="2" fillId="0" borderId="11" xfId="0" applyFont="1" applyBorder="1" applyAlignment="1">
      <alignment horizontal="center"/>
    </xf>
    <xf numFmtId="0" fontId="2" fillId="0" borderId="11" xfId="0" applyFont="1" applyBorder="1" applyAlignment="1">
      <alignment horizontal="center" vertical="center"/>
    </xf>
    <xf numFmtId="0" fontId="1" fillId="0" borderId="2" xfId="0" applyFont="1" applyBorder="1" applyAlignment="1">
      <alignment horizontal="center" vertical="center"/>
    </xf>
    <xf numFmtId="0" fontId="2" fillId="2" borderId="52" xfId="0" applyFont="1" applyFill="1" applyBorder="1" applyAlignment="1">
      <alignment horizontal="center" vertical="center"/>
    </xf>
    <xf numFmtId="0" fontId="9" fillId="3" borderId="30" xfId="0" applyFont="1" applyFill="1" applyBorder="1" applyAlignment="1">
      <alignment horizontal="left" vertical="center"/>
    </xf>
    <xf numFmtId="0" fontId="9" fillId="2" borderId="3" xfId="0" applyFont="1" applyFill="1" applyBorder="1" applyAlignment="1">
      <alignment horizontal="left"/>
    </xf>
    <xf numFmtId="0" fontId="9" fillId="0" borderId="13" xfId="0" applyFont="1" applyBorder="1" applyAlignment="1">
      <alignment horizontal="left"/>
    </xf>
    <xf numFmtId="0" fontId="9" fillId="0" borderId="13" xfId="0" applyFont="1" applyBorder="1" applyAlignment="1">
      <alignment horizontal="left" vertical="center"/>
    </xf>
    <xf numFmtId="0" fontId="9" fillId="0" borderId="13" xfId="0" applyFont="1" applyBorder="1" applyAlignment="1">
      <alignment horizontal="center" vertical="center"/>
    </xf>
    <xf numFmtId="0" fontId="9" fillId="0" borderId="23" xfId="0" applyFont="1" applyBorder="1" applyAlignment="1">
      <alignment horizontal="center" vertical="center"/>
    </xf>
    <xf numFmtId="0" fontId="1" fillId="3" borderId="9" xfId="0" applyFont="1" applyFill="1" applyBorder="1" applyAlignment="1">
      <alignment horizontal="center" vertical="center"/>
    </xf>
    <xf numFmtId="0" fontId="7" fillId="3" borderId="53" xfId="0" applyFont="1" applyFill="1" applyBorder="1" applyAlignment="1">
      <alignment horizontal="center" vertical="center"/>
    </xf>
    <xf numFmtId="0" fontId="0" fillId="0" borderId="12" xfId="0" applyBorder="1" applyAlignment="1">
      <alignment horizontal="center"/>
    </xf>
    <xf numFmtId="0" fontId="5" fillId="3" borderId="54" xfId="0" applyFont="1" applyFill="1" applyBorder="1" applyAlignment="1">
      <alignment vertical="center"/>
    </xf>
    <xf numFmtId="0" fontId="1" fillId="3" borderId="55" xfId="0" applyFont="1" applyFill="1" applyBorder="1" applyAlignment="1">
      <alignment horizontal="center" vertical="center"/>
    </xf>
    <xf numFmtId="0" fontId="9" fillId="3" borderId="49" xfId="0" applyFont="1" applyFill="1" applyBorder="1" applyAlignment="1">
      <alignment horizontal="left" vertical="center"/>
    </xf>
    <xf numFmtId="0" fontId="5" fillId="3" borderId="56" xfId="0" applyFont="1" applyFill="1" applyBorder="1" applyAlignment="1">
      <alignment vertical="center"/>
    </xf>
    <xf numFmtId="0" fontId="6" fillId="3" borderId="57" xfId="0" applyFont="1" applyFill="1" applyBorder="1" applyAlignment="1">
      <alignment vertical="center"/>
    </xf>
    <xf numFmtId="0" fontId="8" fillId="3" borderId="57" xfId="0" applyFont="1" applyFill="1" applyBorder="1" applyAlignment="1">
      <alignment horizontal="center" vertical="center"/>
    </xf>
    <xf numFmtId="0" fontId="8" fillId="3" borderId="58" xfId="0" applyFont="1" applyFill="1" applyBorder="1" applyAlignment="1">
      <alignment horizontal="center" vertical="center"/>
    </xf>
    <xf numFmtId="0" fontId="9" fillId="3" borderId="46" xfId="0" applyFont="1" applyFill="1" applyBorder="1" applyAlignment="1">
      <alignment horizontal="left" vertical="center"/>
    </xf>
    <xf numFmtId="0" fontId="1" fillId="3" borderId="59" xfId="0" applyFont="1" applyFill="1" applyBorder="1" applyAlignment="1">
      <alignment horizontal="center" vertical="center"/>
    </xf>
    <xf numFmtId="0" fontId="9" fillId="3" borderId="59" xfId="0" applyFont="1" applyFill="1" applyBorder="1" applyAlignment="1">
      <alignment horizontal="left" vertical="center"/>
    </xf>
    <xf numFmtId="0" fontId="8" fillId="3" borderId="59" xfId="0" applyFont="1" applyFill="1" applyBorder="1" applyAlignment="1">
      <alignment horizontal="center" vertical="center"/>
    </xf>
    <xf numFmtId="1" fontId="0" fillId="0" borderId="9" xfId="0" applyNumberFormat="1" applyBorder="1"/>
    <xf numFmtId="1" fontId="8" fillId="3" borderId="59" xfId="0" applyNumberFormat="1" applyFont="1" applyFill="1" applyBorder="1" applyAlignment="1">
      <alignment horizontal="center" vertical="center"/>
    </xf>
    <xf numFmtId="1" fontId="1" fillId="2" borderId="12" xfId="0" applyNumberFormat="1" applyFont="1" applyFill="1" applyBorder="1" applyAlignment="1">
      <alignment horizontal="center" vertical="center"/>
    </xf>
    <xf numFmtId="1" fontId="1" fillId="2" borderId="4" xfId="0" applyNumberFormat="1" applyFont="1" applyFill="1" applyBorder="1" applyAlignment="1">
      <alignment horizontal="center" vertical="center"/>
    </xf>
    <xf numFmtId="1" fontId="1" fillId="2" borderId="6" xfId="0" applyNumberFormat="1" applyFont="1" applyFill="1" applyBorder="1" applyAlignment="1">
      <alignment horizontal="center" vertical="center"/>
    </xf>
    <xf numFmtId="1" fontId="1" fillId="2" borderId="1" xfId="0" applyNumberFormat="1" applyFont="1" applyFill="1" applyBorder="1" applyAlignment="1">
      <alignment horizontal="center" vertical="center"/>
    </xf>
    <xf numFmtId="1" fontId="1" fillId="2" borderId="7" xfId="0" applyNumberFormat="1" applyFont="1" applyFill="1" applyBorder="1" applyAlignment="1">
      <alignment horizontal="center" vertical="center"/>
    </xf>
    <xf numFmtId="1" fontId="1" fillId="2" borderId="2" xfId="0" applyNumberFormat="1" applyFont="1" applyFill="1" applyBorder="1" applyAlignment="1">
      <alignment horizontal="center" vertical="center"/>
    </xf>
    <xf numFmtId="1" fontId="1" fillId="2" borderId="8" xfId="0" applyNumberFormat="1" applyFont="1" applyFill="1" applyBorder="1" applyAlignment="1">
      <alignment horizontal="center" vertical="center"/>
    </xf>
    <xf numFmtId="1" fontId="1" fillId="2" borderId="10" xfId="0" applyNumberFormat="1" applyFont="1" applyFill="1" applyBorder="1" applyAlignment="1">
      <alignment horizontal="center" vertical="center"/>
    </xf>
    <xf numFmtId="1" fontId="2" fillId="0" borderId="10" xfId="0" applyNumberFormat="1" applyFont="1" applyBorder="1" applyAlignment="1">
      <alignment horizontal="center" vertical="center"/>
    </xf>
    <xf numFmtId="1" fontId="2" fillId="0" borderId="0" xfId="0" applyNumberFormat="1" applyFont="1" applyAlignment="1">
      <alignment horizontal="center"/>
    </xf>
    <xf numFmtId="1" fontId="0" fillId="0" borderId="0" xfId="0" applyNumberFormat="1"/>
    <xf numFmtId="1" fontId="1" fillId="0" borderId="4" xfId="0" applyNumberFormat="1" applyFont="1" applyBorder="1" applyAlignment="1">
      <alignment horizontal="center" vertical="center"/>
    </xf>
    <xf numFmtId="1" fontId="1" fillId="0" borderId="2" xfId="0" applyNumberFormat="1" applyFont="1" applyBorder="1" applyAlignment="1">
      <alignment horizontal="center" vertical="center"/>
    </xf>
    <xf numFmtId="0" fontId="1" fillId="2" borderId="61" xfId="0" applyFont="1" applyFill="1" applyBorder="1" applyAlignment="1">
      <alignment horizontal="center" vertical="center"/>
    </xf>
    <xf numFmtId="1" fontId="1" fillId="2" borderId="61" xfId="0" applyNumberFormat="1" applyFont="1" applyFill="1" applyBorder="1" applyAlignment="1">
      <alignment horizontal="center" vertical="center"/>
    </xf>
    <xf numFmtId="0" fontId="1" fillId="2" borderId="62" xfId="0" applyFont="1" applyFill="1" applyBorder="1" applyAlignment="1">
      <alignment horizontal="center" vertical="center"/>
    </xf>
    <xf numFmtId="0" fontId="1" fillId="2" borderId="63" xfId="0" applyFont="1" applyFill="1" applyBorder="1" applyAlignment="1">
      <alignment horizontal="center" vertical="center"/>
    </xf>
    <xf numFmtId="1" fontId="1" fillId="2" borderId="63" xfId="0" applyNumberFormat="1" applyFont="1" applyFill="1" applyBorder="1" applyAlignment="1">
      <alignment horizontal="center" vertical="center"/>
    </xf>
    <xf numFmtId="1" fontId="1" fillId="0" borderId="63" xfId="0" applyNumberFormat="1" applyFont="1" applyBorder="1" applyAlignment="1">
      <alignment horizontal="center" vertical="center"/>
    </xf>
    <xf numFmtId="0" fontId="1" fillId="0" borderId="5" xfId="0" applyFont="1" applyBorder="1" applyAlignment="1">
      <alignment horizontal="center" vertical="center"/>
    </xf>
    <xf numFmtId="0" fontId="1" fillId="0" borderId="64" xfId="0" applyFont="1" applyBorder="1" applyAlignment="1">
      <alignment horizontal="center" vertical="center"/>
    </xf>
    <xf numFmtId="0" fontId="1" fillId="0" borderId="65" xfId="0" applyFont="1" applyBorder="1" applyAlignment="1">
      <alignment horizontal="center" vertical="center"/>
    </xf>
    <xf numFmtId="0" fontId="2" fillId="2" borderId="41"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66" xfId="0" applyFont="1" applyFill="1" applyBorder="1" applyAlignment="1">
      <alignment horizontal="center" vertical="center"/>
    </xf>
    <xf numFmtId="0" fontId="2" fillId="2" borderId="60" xfId="0" applyFont="1" applyFill="1" applyBorder="1" applyAlignment="1">
      <alignment horizontal="center" vertical="center"/>
    </xf>
    <xf numFmtId="1" fontId="1" fillId="0" borderId="5" xfId="0" applyNumberFormat="1" applyFont="1" applyBorder="1" applyAlignment="1">
      <alignment horizontal="center" vertical="center"/>
    </xf>
    <xf numFmtId="1" fontId="1" fillId="0" borderId="64" xfId="0" applyNumberFormat="1" applyFont="1" applyBorder="1" applyAlignment="1">
      <alignment horizontal="center" vertical="center"/>
    </xf>
    <xf numFmtId="1" fontId="1" fillId="0" borderId="65" xfId="0" applyNumberFormat="1" applyFont="1" applyBorder="1" applyAlignment="1">
      <alignment horizontal="center" vertical="center"/>
    </xf>
    <xf numFmtId="0" fontId="1" fillId="0" borderId="41" xfId="0" applyFont="1" applyBorder="1" applyAlignment="1">
      <alignment horizontal="center" vertical="center"/>
    </xf>
    <xf numFmtId="0" fontId="1" fillId="0" borderId="39" xfId="0" applyFont="1" applyBorder="1" applyAlignment="1">
      <alignment horizontal="center" vertical="center"/>
    </xf>
    <xf numFmtId="0" fontId="1" fillId="0" borderId="21" xfId="0" applyFont="1" applyBorder="1" applyAlignment="1">
      <alignment horizontal="center" vertical="center"/>
    </xf>
    <xf numFmtId="0" fontId="9" fillId="2" borderId="67" xfId="0" applyFont="1" applyFill="1" applyBorder="1" applyAlignment="1">
      <alignment horizontal="left" vertical="center"/>
    </xf>
    <xf numFmtId="0" fontId="9" fillId="2" borderId="67" xfId="0" applyFont="1" applyFill="1" applyBorder="1" applyAlignment="1">
      <alignment horizontal="left"/>
    </xf>
    <xf numFmtId="0" fontId="10" fillId="0" borderId="41" xfId="0" applyFont="1" applyBorder="1" applyAlignment="1">
      <alignment horizontal="center" vertical="center"/>
    </xf>
    <xf numFmtId="0" fontId="2" fillId="2" borderId="33" xfId="0" applyFont="1" applyFill="1" applyBorder="1" applyAlignment="1">
      <alignment horizontal="center" vertical="center"/>
    </xf>
    <xf numFmtId="0" fontId="10" fillId="0" borderId="40" xfId="0" applyFont="1" applyBorder="1" applyAlignment="1">
      <alignment horizontal="center" vertical="center"/>
    </xf>
    <xf numFmtId="0" fontId="2" fillId="2" borderId="35" xfId="0" applyFont="1" applyFill="1" applyBorder="1" applyAlignment="1">
      <alignment horizontal="center" vertical="center"/>
    </xf>
    <xf numFmtId="0" fontId="10" fillId="0" borderId="66" xfId="0" applyFont="1" applyBorder="1" applyAlignment="1">
      <alignment horizontal="center" vertical="center"/>
    </xf>
    <xf numFmtId="0" fontId="2" fillId="2" borderId="36" xfId="0" applyFont="1" applyFill="1" applyBorder="1" applyAlignment="1">
      <alignment horizontal="center" vertical="center"/>
    </xf>
    <xf numFmtId="0" fontId="10" fillId="0" borderId="60" xfId="0" applyFont="1" applyBorder="1" applyAlignment="1">
      <alignment horizontal="center" vertical="center"/>
    </xf>
    <xf numFmtId="0" fontId="2" fillId="2" borderId="37" xfId="0" applyFont="1" applyFill="1" applyBorder="1" applyAlignment="1">
      <alignment horizontal="center" vertical="center"/>
    </xf>
    <xf numFmtId="0" fontId="3" fillId="0" borderId="9" xfId="0" applyFont="1" applyBorder="1"/>
    <xf numFmtId="0" fontId="12" fillId="3" borderId="59" xfId="0" applyFont="1" applyFill="1" applyBorder="1" applyAlignment="1">
      <alignment vertical="center"/>
    </xf>
    <xf numFmtId="0" fontId="9" fillId="2" borderId="10" xfId="0" applyFont="1" applyFill="1" applyBorder="1" applyAlignment="1">
      <alignment horizontal="left"/>
    </xf>
    <xf numFmtId="0" fontId="2" fillId="2" borderId="10" xfId="0" applyFont="1" applyFill="1" applyBorder="1" applyAlignment="1">
      <alignment horizontal="center"/>
    </xf>
    <xf numFmtId="0" fontId="9" fillId="0" borderId="12" xfId="0" applyFont="1" applyBorder="1" applyAlignment="1">
      <alignment horizontal="left" vertical="center"/>
    </xf>
    <xf numFmtId="0" fontId="9" fillId="0" borderId="37" xfId="0" applyFont="1" applyBorder="1" applyAlignment="1">
      <alignment horizontal="left" vertical="center"/>
    </xf>
    <xf numFmtId="0" fontId="9" fillId="2" borderId="37" xfId="0" applyFont="1" applyFill="1" applyBorder="1" applyAlignment="1">
      <alignment horizontal="left"/>
    </xf>
    <xf numFmtId="0" fontId="9" fillId="0" borderId="1" xfId="0" applyFont="1" applyBorder="1" applyAlignment="1">
      <alignment horizontal="left" vertical="center"/>
    </xf>
    <xf numFmtId="0" fontId="9" fillId="2" borderId="13" xfId="0" applyFont="1" applyFill="1" applyBorder="1" applyAlignment="1">
      <alignment horizontal="left"/>
    </xf>
    <xf numFmtId="0" fontId="9" fillId="2" borderId="10" xfId="0" applyFont="1" applyFill="1" applyBorder="1" applyAlignment="1">
      <alignment horizontal="left" vertical="center"/>
    </xf>
    <xf numFmtId="0" fontId="9" fillId="0" borderId="4" xfId="0" applyFont="1" applyBorder="1" applyAlignment="1">
      <alignment horizontal="left" vertical="center"/>
    </xf>
    <xf numFmtId="0" fontId="1" fillId="2" borderId="5" xfId="0" applyFont="1" applyFill="1" applyBorder="1" applyAlignment="1">
      <alignment horizontal="center"/>
    </xf>
    <xf numFmtId="0" fontId="1" fillId="2" borderId="3" xfId="0" applyFont="1" applyFill="1" applyBorder="1" applyAlignment="1">
      <alignment horizontal="center"/>
    </xf>
    <xf numFmtId="0" fontId="9" fillId="0" borderId="67" xfId="0" applyFont="1" applyBorder="1" applyAlignment="1">
      <alignment horizontal="left" vertical="center"/>
    </xf>
    <xf numFmtId="0" fontId="15" fillId="0" borderId="9" xfId="0" applyFont="1" applyBorder="1"/>
    <xf numFmtId="0" fontId="16" fillId="0" borderId="9" xfId="0" applyFont="1" applyBorder="1" applyAlignment="1">
      <alignment horizontal="center"/>
    </xf>
    <xf numFmtId="0" fontId="5" fillId="3" borderId="59" xfId="0" applyFont="1" applyFill="1" applyBorder="1" applyAlignment="1">
      <alignment horizontal="center" vertical="center"/>
    </xf>
    <xf numFmtId="0" fontId="16" fillId="0" borderId="0" xfId="0" applyFont="1" applyAlignment="1">
      <alignment horizontal="center"/>
    </xf>
    <xf numFmtId="0" fontId="3" fillId="0" borderId="0" xfId="0" applyFont="1"/>
    <xf numFmtId="1" fontId="1" fillId="0" borderId="10" xfId="0" applyNumberFormat="1" applyFont="1" applyBorder="1" applyAlignment="1">
      <alignment horizontal="center" vertical="center"/>
    </xf>
    <xf numFmtId="1" fontId="16" fillId="0" borderId="9" xfId="0" applyNumberFormat="1" applyFont="1" applyBorder="1"/>
    <xf numFmtId="1" fontId="1" fillId="0" borderId="11" xfId="0" applyNumberFormat="1" applyFont="1" applyBorder="1" applyAlignment="1">
      <alignment horizontal="center" vertical="center"/>
    </xf>
    <xf numFmtId="1" fontId="1" fillId="0" borderId="0" xfId="0" applyNumberFormat="1" applyFont="1" applyAlignment="1">
      <alignment horizontal="center"/>
    </xf>
    <xf numFmtId="1" fontId="16" fillId="0" borderId="0" xfId="0" applyNumberFormat="1" applyFont="1"/>
    <xf numFmtId="0" fontId="9" fillId="0" borderId="12" xfId="0" applyFont="1" applyBorder="1" applyAlignment="1">
      <alignment horizontal="left"/>
    </xf>
    <xf numFmtId="0" fontId="9" fillId="0" borderId="37" xfId="0" applyFont="1" applyBorder="1" applyAlignment="1">
      <alignment horizontal="left"/>
    </xf>
    <xf numFmtId="0" fontId="9" fillId="0" borderId="1" xfId="0" applyFont="1" applyBorder="1" applyAlignment="1">
      <alignment horizontal="left"/>
    </xf>
    <xf numFmtId="0" fontId="2" fillId="2" borderId="32" xfId="0" applyFont="1" applyFill="1" applyBorder="1" applyAlignment="1">
      <alignment horizontal="center" vertical="center"/>
    </xf>
    <xf numFmtId="0" fontId="1" fillId="2" borderId="10" xfId="0" applyFont="1" applyFill="1" applyBorder="1" applyAlignment="1">
      <alignment horizontal="center"/>
    </xf>
    <xf numFmtId="0" fontId="1" fillId="0" borderId="7" xfId="0" applyFont="1" applyBorder="1" applyAlignment="1">
      <alignment horizontal="center"/>
    </xf>
    <xf numFmtId="0" fontId="1" fillId="0" borderId="8" xfId="0" applyFont="1" applyBorder="1" applyAlignment="1">
      <alignment horizontal="center"/>
    </xf>
    <xf numFmtId="0" fontId="2" fillId="0" borderId="1" xfId="0" applyFont="1" applyBorder="1" applyAlignment="1">
      <alignment horizontal="center"/>
    </xf>
    <xf numFmtId="0" fontId="2" fillId="0" borderId="1" xfId="0" applyFont="1" applyBorder="1" applyAlignment="1">
      <alignment horizontal="center" vertical="center"/>
    </xf>
    <xf numFmtId="1" fontId="1" fillId="0" borderId="1" xfId="0" applyNumberFormat="1" applyFont="1" applyBorder="1" applyAlignment="1">
      <alignment horizontal="center" vertical="center"/>
    </xf>
    <xf numFmtId="1" fontId="1" fillId="0" borderId="7" xfId="0" applyNumberFormat="1" applyFont="1" applyBorder="1" applyAlignment="1">
      <alignment horizontal="center" vertical="center"/>
    </xf>
    <xf numFmtId="1" fontId="1" fillId="0" borderId="6" xfId="0" applyNumberFormat="1" applyFont="1" applyBorder="1" applyAlignment="1">
      <alignment horizontal="center" vertical="center"/>
    </xf>
    <xf numFmtId="0" fontId="12" fillId="0" borderId="26" xfId="0" applyFont="1" applyBorder="1" applyAlignment="1">
      <alignment horizontal="center" vertical="center"/>
    </xf>
    <xf numFmtId="0" fontId="12" fillId="0" borderId="68" xfId="0" applyFont="1" applyBorder="1" applyAlignment="1">
      <alignment horizontal="center" vertical="center"/>
    </xf>
    <xf numFmtId="0" fontId="12" fillId="0" borderId="28" xfId="0" applyFont="1" applyBorder="1" applyAlignment="1">
      <alignment horizontal="center" vertical="center"/>
    </xf>
    <xf numFmtId="0" fontId="10" fillId="0" borderId="11" xfId="0" applyFont="1" applyBorder="1" applyAlignment="1">
      <alignment horizontal="left" vertical="center"/>
    </xf>
    <xf numFmtId="0" fontId="9" fillId="0" borderId="8" xfId="0" applyFont="1" applyBorder="1" applyAlignment="1">
      <alignment horizontal="left"/>
    </xf>
    <xf numFmtId="0" fontId="9" fillId="0" borderId="4" xfId="0" applyFont="1" applyBorder="1" applyAlignment="1">
      <alignment horizontal="left"/>
    </xf>
    <xf numFmtId="0" fontId="9" fillId="0" borderId="67" xfId="0" applyFont="1" applyBorder="1" applyAlignment="1">
      <alignment horizontal="left"/>
    </xf>
    <xf numFmtId="0" fontId="2" fillId="0" borderId="4" xfId="0" applyFont="1" applyBorder="1" applyAlignment="1">
      <alignment horizontal="center"/>
    </xf>
    <xf numFmtId="0" fontId="2" fillId="0" borderId="8" xfId="0" applyFont="1" applyBorder="1" applyAlignment="1">
      <alignment horizontal="center"/>
    </xf>
    <xf numFmtId="0" fontId="2" fillId="0" borderId="4" xfId="0" applyFont="1" applyBorder="1" applyAlignment="1">
      <alignment horizontal="center" vertical="center"/>
    </xf>
    <xf numFmtId="0" fontId="2" fillId="0" borderId="8" xfId="0" applyFont="1" applyBorder="1" applyAlignment="1">
      <alignment horizontal="center" vertical="center"/>
    </xf>
    <xf numFmtId="1" fontId="1" fillId="0" borderId="8" xfId="0" applyNumberFormat="1" applyFont="1" applyBorder="1" applyAlignment="1">
      <alignment horizontal="center" vertical="center"/>
    </xf>
    <xf numFmtId="0" fontId="4" fillId="0" borderId="15" xfId="0" applyFont="1" applyBorder="1" applyAlignment="1">
      <alignment horizontal="center" vertical="center"/>
    </xf>
    <xf numFmtId="0" fontId="4" fillId="0" borderId="16" xfId="0" applyFont="1" applyBorder="1" applyAlignment="1">
      <alignment horizontal="center" vertical="center"/>
    </xf>
    <xf numFmtId="0" fontId="4" fillId="0" borderId="30" xfId="0" applyFont="1" applyBorder="1" applyAlignment="1">
      <alignment horizontal="center" vertical="center"/>
    </xf>
    <xf numFmtId="0" fontId="2" fillId="0" borderId="50" xfId="0" applyFont="1" applyBorder="1" applyAlignment="1">
      <alignment horizontal="center"/>
    </xf>
    <xf numFmtId="0" fontId="2" fillId="0" borderId="13" xfId="0" applyFont="1" applyBorder="1" applyAlignment="1">
      <alignment horizontal="center"/>
    </xf>
    <xf numFmtId="0" fontId="7" fillId="3" borderId="18" xfId="0" applyFont="1" applyFill="1" applyBorder="1" applyAlignment="1">
      <alignment horizontal="center" vertical="center"/>
    </xf>
    <xf numFmtId="0" fontId="7" fillId="3" borderId="20" xfId="0" applyFont="1" applyFill="1" applyBorder="1" applyAlignment="1">
      <alignment horizontal="center" vertical="center"/>
    </xf>
    <xf numFmtId="0" fontId="7" fillId="3" borderId="21" xfId="0" applyFont="1" applyFill="1" applyBorder="1" applyAlignment="1">
      <alignment horizontal="center" vertical="center"/>
    </xf>
    <xf numFmtId="0" fontId="7" fillId="3" borderId="26" xfId="0" applyFont="1" applyFill="1" applyBorder="1" applyAlignment="1">
      <alignment horizontal="center" vertical="center"/>
    </xf>
    <xf numFmtId="0" fontId="7" fillId="3" borderId="27" xfId="0" applyFont="1" applyFill="1" applyBorder="1" applyAlignment="1">
      <alignment horizontal="center" vertical="center"/>
    </xf>
    <xf numFmtId="0" fontId="7" fillId="3" borderId="28" xfId="0" applyFont="1" applyFill="1" applyBorder="1" applyAlignment="1">
      <alignment horizontal="center" vertical="center"/>
    </xf>
    <xf numFmtId="0" fontId="0" fillId="0" borderId="50" xfId="0" applyBorder="1" applyAlignment="1">
      <alignment horizontal="center"/>
    </xf>
    <xf numFmtId="0" fontId="0" fillId="0" borderId="13" xfId="0" applyBorder="1" applyAlignment="1">
      <alignment horizontal="center"/>
    </xf>
    <xf numFmtId="0" fontId="4" fillId="0" borderId="26" xfId="0" applyFont="1" applyBorder="1" applyAlignment="1">
      <alignment horizontal="center" vertical="center"/>
    </xf>
    <xf numFmtId="0" fontId="4" fillId="0" borderId="47" xfId="0" applyFont="1" applyBorder="1" applyAlignment="1">
      <alignment horizontal="center" vertical="center"/>
    </xf>
    <xf numFmtId="0" fontId="4" fillId="0" borderId="48" xfId="0" applyFont="1" applyBorder="1" applyAlignment="1">
      <alignment horizontal="center" vertical="center"/>
    </xf>
    <xf numFmtId="0" fontId="9" fillId="0" borderId="13" xfId="0" applyFont="1" applyBorder="1" applyAlignment="1">
      <alignment vertical="center"/>
    </xf>
    <xf numFmtId="0" fontId="9" fillId="0" borderId="22" xfId="0" applyFont="1" applyBorder="1" applyAlignment="1">
      <alignment horizontal="left"/>
    </xf>
    <xf numFmtId="0" fontId="2" fillId="2" borderId="10" xfId="0" applyFont="1" applyFill="1" applyBorder="1" applyAlignment="1">
      <alignment horizontal="center" vertical="center"/>
    </xf>
    <xf numFmtId="0" fontId="14" fillId="0" borderId="10" xfId="0" applyFont="1" applyBorder="1" applyAlignment="1">
      <alignment horizontal="center" vertical="center"/>
    </xf>
    <xf numFmtId="0" fontId="9" fillId="0" borderId="2" xfId="0" applyFont="1" applyBorder="1" applyAlignment="1">
      <alignment horizontal="left" vertical="center"/>
    </xf>
    <xf numFmtId="0" fontId="9" fillId="2" borderId="37" xfId="0" applyFont="1" applyFill="1" applyBorder="1" applyAlignment="1">
      <alignment horizontal="left" vertical="center"/>
    </xf>
    <xf numFmtId="0" fontId="9" fillId="0" borderId="8" xfId="0" applyFont="1" applyBorder="1" applyAlignment="1">
      <alignment vertical="center"/>
    </xf>
    <xf numFmtId="0" fontId="9" fillId="0" borderId="10" xfId="0" applyFont="1" applyBorder="1" applyAlignment="1">
      <alignment vertical="center"/>
    </xf>
    <xf numFmtId="0" fontId="9" fillId="0" borderId="23" xfId="0" applyFont="1" applyBorder="1" applyAlignment="1">
      <alignment horizontal="left"/>
    </xf>
    <xf numFmtId="0" fontId="9" fillId="3" borderId="44" xfId="0" applyFont="1" applyFill="1" applyBorder="1" applyAlignment="1">
      <alignment horizontal="left" vertical="center"/>
    </xf>
    <xf numFmtId="0" fontId="9" fillId="2" borderId="26" xfId="0" applyFont="1" applyFill="1" applyBorder="1" applyAlignment="1">
      <alignment horizontal="left"/>
    </xf>
    <xf numFmtId="0" fontId="9" fillId="0" borderId="68" xfId="0" applyFont="1" applyBorder="1" applyAlignment="1">
      <alignment horizontal="left"/>
    </xf>
    <xf numFmtId="0" fontId="9" fillId="0" borderId="28" xfId="0" applyFont="1" applyBorder="1" applyAlignment="1">
      <alignment horizontal="left"/>
    </xf>
    <xf numFmtId="0" fontId="9" fillId="0" borderId="26" xfId="0" applyFont="1" applyBorder="1" applyAlignment="1">
      <alignment horizontal="left" vertical="center"/>
    </xf>
    <xf numFmtId="0" fontId="9" fillId="0" borderId="68" xfId="0" applyFont="1" applyBorder="1" applyAlignment="1">
      <alignment horizontal="left" vertical="center"/>
    </xf>
    <xf numFmtId="0" fontId="9" fillId="0" borderId="28" xfId="0" applyFont="1" applyBorder="1" applyAlignment="1">
      <alignment horizontal="left" vertical="center"/>
    </xf>
    <xf numFmtId="1" fontId="1" fillId="0" borderId="61" xfId="0" applyNumberFormat="1" applyFont="1" applyBorder="1" applyAlignment="1">
      <alignment horizontal="center" vertical="center"/>
    </xf>
    <xf numFmtId="1" fontId="1" fillId="0" borderId="69" xfId="0" applyNumberFormat="1" applyFont="1" applyBorder="1" applyAlignment="1">
      <alignment horizontal="center" vertical="center"/>
    </xf>
    <xf numFmtId="0" fontId="10" fillId="0" borderId="24" xfId="0" applyFont="1" applyBorder="1" applyAlignment="1">
      <alignment horizontal="left" vertical="center"/>
    </xf>
    <xf numFmtId="0" fontId="10" fillId="0" borderId="12" xfId="0" applyFont="1" applyBorder="1" applyAlignment="1">
      <alignment horizontal="left" vertical="center"/>
    </xf>
    <xf numFmtId="0" fontId="10" fillId="0" borderId="12" xfId="0" applyFont="1" applyBorder="1" applyAlignment="1">
      <alignment horizontal="center" vertical="center"/>
    </xf>
    <xf numFmtId="0" fontId="1" fillId="2" borderId="22" xfId="0" applyFont="1" applyFill="1" applyBorder="1" applyAlignment="1">
      <alignment horizontal="center" vertical="center"/>
    </xf>
    <xf numFmtId="1" fontId="1" fillId="2" borderId="22" xfId="0" applyNumberFormat="1" applyFont="1" applyFill="1" applyBorder="1" applyAlignment="1">
      <alignment horizontal="center" vertical="center"/>
    </xf>
    <xf numFmtId="1" fontId="1" fillId="0" borderId="70" xfId="0" applyNumberFormat="1" applyFont="1" applyBorder="1" applyAlignment="1">
      <alignment horizontal="center" vertical="center"/>
    </xf>
    <xf numFmtId="0" fontId="1" fillId="0" borderId="38" xfId="0" applyFont="1" applyFill="1" applyBorder="1" applyAlignment="1">
      <alignment horizontal="center" vertical="center"/>
    </xf>
    <xf numFmtId="0" fontId="18" fillId="0" borderId="9" xfId="0" applyFont="1" applyBorder="1"/>
    <xf numFmtId="0" fontId="16" fillId="0" borderId="0" xfId="0" applyFont="1" applyAlignment="1">
      <alignment horizontal="left"/>
    </xf>
    <xf numFmtId="0" fontId="9" fillId="0" borderId="71" xfId="0" applyFont="1" applyBorder="1" applyAlignment="1">
      <alignment horizontal="left"/>
    </xf>
    <xf numFmtId="0" fontId="9" fillId="0" borderId="35" xfId="0" applyFont="1" applyBorder="1" applyAlignment="1">
      <alignment horizontal="left"/>
    </xf>
    <xf numFmtId="0" fontId="9" fillId="0" borderId="55" xfId="0" applyFont="1" applyBorder="1" applyAlignment="1">
      <alignment horizontal="left"/>
    </xf>
    <xf numFmtId="0" fontId="9" fillId="0" borderId="71" xfId="0" applyFont="1" applyBorder="1" applyAlignment="1">
      <alignment horizontal="center" vertical="center"/>
    </xf>
    <xf numFmtId="0" fontId="9" fillId="0" borderId="35" xfId="0" applyFont="1" applyBorder="1" applyAlignment="1">
      <alignment horizontal="center" vertical="center"/>
    </xf>
    <xf numFmtId="0" fontId="9" fillId="0" borderId="55" xfId="0" applyFont="1" applyBorder="1" applyAlignment="1">
      <alignment horizontal="center" vertical="center"/>
    </xf>
    <xf numFmtId="0" fontId="9" fillId="0" borderId="50" xfId="0" applyFont="1" applyBorder="1" applyAlignment="1">
      <alignment horizontal="left"/>
    </xf>
    <xf numFmtId="0" fontId="2" fillId="0" borderId="13" xfId="0" applyFont="1" applyBorder="1" applyAlignment="1">
      <alignment horizontal="center" vertical="center"/>
    </xf>
    <xf numFmtId="0" fontId="2" fillId="0" borderId="50" xfId="0" applyFont="1" applyBorder="1" applyAlignment="1">
      <alignment horizontal="center" vertical="center"/>
    </xf>
    <xf numFmtId="1" fontId="1" fillId="0" borderId="13" xfId="0" applyNumberFormat="1" applyFont="1" applyBorder="1" applyAlignment="1">
      <alignment horizontal="center" vertical="center"/>
    </xf>
    <xf numFmtId="0" fontId="13" fillId="0" borderId="45" xfId="0" applyFont="1" applyBorder="1"/>
    <xf numFmtId="0" fontId="9" fillId="0" borderId="44" xfId="0" applyFont="1" applyBorder="1" applyAlignment="1">
      <alignment horizontal="left"/>
    </xf>
    <xf numFmtId="0" fontId="10" fillId="0" borderId="44" xfId="0" applyFont="1" applyBorder="1" applyAlignment="1">
      <alignment horizontal="left" vertical="center"/>
    </xf>
    <xf numFmtId="0" fontId="3" fillId="0" borderId="46" xfId="0" applyFont="1" applyBorder="1"/>
    <xf numFmtId="0" fontId="10" fillId="0" borderId="72" xfId="0" applyFont="1" applyBorder="1" applyAlignment="1">
      <alignment horizontal="left" vertical="center"/>
    </xf>
    <xf numFmtId="0" fontId="10" fillId="0" borderId="72" xfId="0" applyFont="1" applyBorder="1" applyAlignment="1">
      <alignment horizontal="center" vertical="center"/>
    </xf>
    <xf numFmtId="0" fontId="1" fillId="2" borderId="17" xfId="0" applyFont="1" applyFill="1" applyBorder="1" applyAlignment="1">
      <alignment horizontal="center" vertical="center"/>
    </xf>
    <xf numFmtId="1" fontId="1" fillId="2" borderId="17" xfId="0" applyNumberFormat="1" applyFont="1" applyFill="1" applyBorder="1" applyAlignment="1">
      <alignment horizontal="center" vertical="center"/>
    </xf>
    <xf numFmtId="0" fontId="10" fillId="0" borderId="73" xfId="0" applyFont="1" applyBorder="1" applyAlignment="1">
      <alignment horizontal="center" vertical="center"/>
    </xf>
    <xf numFmtId="0" fontId="9" fillId="0" borderId="24" xfId="0" applyFont="1" applyBorder="1" applyAlignment="1">
      <alignment horizontal="center" vertical="center"/>
    </xf>
    <xf numFmtId="0" fontId="10" fillId="0" borderId="74" xfId="0" applyFont="1" applyBorder="1" applyAlignment="1">
      <alignment horizontal="center" vertical="center"/>
    </xf>
    <xf numFmtId="0" fontId="9" fillId="2" borderId="75" xfId="0" applyFont="1" applyFill="1" applyBorder="1" applyAlignment="1">
      <alignment horizontal="left"/>
    </xf>
    <xf numFmtId="0" fontId="1" fillId="2" borderId="51" xfId="0" applyFont="1" applyFill="1" applyBorder="1" applyAlignment="1">
      <alignment horizontal="center" vertical="center"/>
    </xf>
    <xf numFmtId="1" fontId="1" fillId="2" borderId="51" xfId="0" applyNumberFormat="1" applyFont="1" applyFill="1" applyBorder="1" applyAlignment="1">
      <alignment horizontal="center" vertical="center"/>
    </xf>
    <xf numFmtId="1" fontId="1" fillId="0" borderId="76" xfId="0" applyNumberFormat="1" applyFont="1" applyBorder="1" applyAlignment="1">
      <alignment horizontal="center" vertical="center"/>
    </xf>
    <xf numFmtId="0" fontId="9" fillId="2" borderId="77" xfId="0" applyFont="1" applyFill="1" applyBorder="1" applyAlignment="1">
      <alignment horizontal="left"/>
    </xf>
    <xf numFmtId="0" fontId="9" fillId="0" borderId="42" xfId="0" applyFont="1" applyBorder="1" applyAlignment="1">
      <alignment horizontal="left"/>
    </xf>
    <xf numFmtId="0" fontId="9" fillId="0" borderId="78" xfId="0" applyFont="1" applyBorder="1" applyAlignment="1">
      <alignment horizontal="left"/>
    </xf>
    <xf numFmtId="0" fontId="9" fillId="0" borderId="77" xfId="0" applyFont="1" applyBorder="1" applyAlignment="1">
      <alignment horizontal="left"/>
    </xf>
    <xf numFmtId="0" fontId="9" fillId="2" borderId="78" xfId="0" applyFont="1" applyFill="1" applyBorder="1" applyAlignment="1">
      <alignment horizontal="left"/>
    </xf>
    <xf numFmtId="0" fontId="9" fillId="0" borderId="78" xfId="0" applyFont="1" applyBorder="1" applyAlignment="1">
      <alignment horizontal="left" vertical="center"/>
    </xf>
    <xf numFmtId="0" fontId="9" fillId="0" borderId="77" xfId="0" applyFont="1" applyBorder="1" applyAlignment="1">
      <alignment horizontal="left" vertical="center"/>
    </xf>
    <xf numFmtId="0" fontId="9" fillId="2" borderId="42" xfId="0" applyFont="1" applyFill="1" applyBorder="1" applyAlignment="1">
      <alignment horizontal="left"/>
    </xf>
    <xf numFmtId="0" fontId="9" fillId="2" borderId="35" xfId="0" applyFont="1" applyFill="1" applyBorder="1" applyAlignment="1">
      <alignment horizontal="left"/>
    </xf>
    <xf numFmtId="0" fontId="9" fillId="0" borderId="42" xfId="0" applyFont="1" applyBorder="1" applyAlignment="1">
      <alignment horizontal="left" vertical="center"/>
    </xf>
    <xf numFmtId="0" fontId="9" fillId="0" borderId="35" xfId="0" applyFont="1" applyBorder="1" applyAlignment="1">
      <alignment horizontal="left" vertical="center"/>
    </xf>
    <xf numFmtId="0" fontId="9" fillId="2" borderId="42" xfId="0" applyFont="1" applyFill="1" applyBorder="1" applyAlignment="1">
      <alignment horizontal="left" vertical="center"/>
    </xf>
    <xf numFmtId="0" fontId="9" fillId="2" borderId="44" xfId="0" applyFont="1" applyFill="1" applyBorder="1" applyAlignment="1">
      <alignment horizontal="left"/>
    </xf>
    <xf numFmtId="0" fontId="0" fillId="0" borderId="46" xfId="0" applyBorder="1"/>
    <xf numFmtId="0" fontId="2" fillId="0" borderId="2" xfId="0" applyFont="1" applyBorder="1" applyAlignment="1">
      <alignment horizontal="center"/>
    </xf>
    <xf numFmtId="0" fontId="2" fillId="0" borderId="2" xfId="0" applyFont="1" applyBorder="1" applyAlignment="1">
      <alignment horizontal="center" vertical="center"/>
    </xf>
    <xf numFmtId="0" fontId="9" fillId="2" borderId="50" xfId="0" applyFont="1" applyFill="1" applyBorder="1" applyAlignment="1">
      <alignment horizontal="left"/>
    </xf>
    <xf numFmtId="0" fontId="9" fillId="0" borderId="8" xfId="0" applyFont="1" applyBorder="1" applyAlignment="1">
      <alignment horizontal="left" vertical="center"/>
    </xf>
    <xf numFmtId="0" fontId="1" fillId="2" borderId="13" xfId="0" applyFont="1" applyFill="1" applyBorder="1" applyAlignment="1">
      <alignment horizontal="center" vertical="center"/>
    </xf>
    <xf numFmtId="0" fontId="1" fillId="2" borderId="50" xfId="0" applyFont="1" applyFill="1" applyBorder="1" applyAlignment="1">
      <alignment horizontal="center" vertical="center"/>
    </xf>
    <xf numFmtId="1" fontId="7" fillId="3" borderId="10" xfId="0" applyNumberFormat="1" applyFont="1" applyFill="1" applyBorder="1" applyAlignment="1">
      <alignment horizontal="center" vertical="center"/>
    </xf>
    <xf numFmtId="0" fontId="9" fillId="0" borderId="44" xfId="0" applyFont="1" applyBorder="1" applyAlignment="1">
      <alignment vertical="center"/>
    </xf>
    <xf numFmtId="0" fontId="0" fillId="0" borderId="44" xfId="0" applyBorder="1"/>
    <xf numFmtId="0" fontId="9" fillId="0" borderId="50" xfId="0" applyFont="1" applyBorder="1" applyAlignment="1">
      <alignment horizontal="left" vertical="center"/>
    </xf>
    <xf numFmtId="0" fontId="9" fillId="0" borderId="33" xfId="0" applyFont="1" applyBorder="1" applyAlignment="1">
      <alignment horizontal="left"/>
    </xf>
    <xf numFmtId="0" fontId="7" fillId="3" borderId="12" xfId="0" applyFont="1" applyFill="1" applyBorder="1" applyAlignment="1">
      <alignment horizontal="center" vertical="center"/>
    </xf>
    <xf numFmtId="0" fontId="7" fillId="3" borderId="22" xfId="0" applyFont="1" applyFill="1" applyBorder="1" applyAlignment="1">
      <alignment horizontal="center" vertical="center"/>
    </xf>
    <xf numFmtId="0" fontId="1" fillId="2" borderId="43" xfId="0" applyFont="1" applyFill="1" applyBorder="1" applyAlignment="1">
      <alignment horizontal="center" vertical="center"/>
    </xf>
    <xf numFmtId="1" fontId="1" fillId="2" borderId="43" xfId="0" applyNumberFormat="1" applyFont="1" applyFill="1" applyBorder="1" applyAlignment="1">
      <alignment horizontal="center" vertical="center"/>
    </xf>
    <xf numFmtId="1" fontId="1" fillId="0" borderId="79" xfId="0" applyNumberFormat="1" applyFont="1" applyBorder="1" applyAlignment="1">
      <alignment horizontal="center" vertical="center"/>
    </xf>
    <xf numFmtId="0" fontId="1" fillId="0" borderId="79" xfId="0" applyFont="1" applyBorder="1" applyAlignment="1">
      <alignment horizontal="center" vertical="center"/>
    </xf>
  </cellXfs>
  <cellStyles count="2">
    <cellStyle name="Normál" xfId="0" builtinId="0"/>
    <cellStyle name="Normál 2" xfId="1" xr:uid="{00000000-0005-0000-0000-000001000000}"/>
  </cellStyles>
  <dxfs count="305">
    <dxf>
      <font>
        <b val="0"/>
        <i val="0"/>
        <strike val="0"/>
        <condense val="0"/>
        <extend val="0"/>
        <outline val="0"/>
        <shadow val="0"/>
        <u val="none"/>
        <vertAlign val="baseline"/>
        <sz val="10"/>
        <color auto="1"/>
        <name val="Arial"/>
        <family val="2"/>
        <charset val="238"/>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charset val="238"/>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charset val="238"/>
        <scheme val="none"/>
      </font>
      <numFmt numFmtId="1" formatCode="0"/>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charset val="238"/>
        <scheme val="none"/>
      </font>
      <numFmt numFmtId="1" formatCode="0"/>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charset val="238"/>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charset val="238"/>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charset val="238"/>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charset val="238"/>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charset val="238"/>
        <scheme val="none"/>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auto="1"/>
        <name val="Arial"/>
        <family val="2"/>
        <charset val="238"/>
        <scheme val="none"/>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1"/>
        <color auto="1"/>
        <name val="Arial"/>
        <family val="2"/>
        <charset val="238"/>
        <scheme val="none"/>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condense val="0"/>
        <extend val="0"/>
        <color indexed="12"/>
      </font>
    </dxf>
    <dxf>
      <font>
        <b/>
        <i val="0"/>
        <condense val="0"/>
        <extend val="0"/>
        <color indexed="10"/>
      </font>
    </dxf>
    <dxf>
      <font>
        <b/>
        <i val="0"/>
        <condense val="0"/>
        <extend val="0"/>
      </font>
    </dxf>
    <dxf>
      <font>
        <color rgb="FF9C0006"/>
      </font>
      <fill>
        <patternFill>
          <bgColor rgb="FFFFC7CE"/>
        </patternFill>
      </fill>
    </dxf>
    <dxf>
      <font>
        <b/>
        <i val="0"/>
        <condense val="0"/>
        <extend val="0"/>
      </font>
    </dxf>
    <dxf>
      <font>
        <b/>
        <i val="0"/>
        <condense val="0"/>
        <extend val="0"/>
        <color indexed="10"/>
      </font>
    </dxf>
    <dxf>
      <font>
        <condense val="0"/>
        <extend val="0"/>
        <color rgb="FF9C0006"/>
      </font>
    </dxf>
    <dxf>
      <font>
        <b/>
        <i val="0"/>
        <condense val="0"/>
        <extend val="0"/>
        <color indexed="12"/>
      </font>
    </dxf>
    <dxf>
      <font>
        <b/>
        <i val="0"/>
      </font>
    </dxf>
    <dxf>
      <font>
        <b/>
        <i val="0"/>
        <color rgb="FFFF0000"/>
      </font>
    </dxf>
    <dxf>
      <font>
        <b/>
        <i val="0"/>
      </font>
      <fill>
        <patternFill>
          <bgColor rgb="FFFF0000"/>
        </patternFill>
      </fill>
    </dxf>
    <dxf>
      <font>
        <b/>
        <i val="0"/>
        <color rgb="FFFF0000"/>
      </font>
      <fill>
        <patternFill>
          <bgColor rgb="FF92D050"/>
        </patternFill>
      </fill>
    </dxf>
    <dxf>
      <font>
        <b/>
        <i val="0"/>
      </font>
    </dxf>
    <dxf>
      <font>
        <b/>
        <i val="0"/>
        <color rgb="FFFF0000"/>
      </font>
    </dxf>
    <dxf>
      <font>
        <b/>
        <i val="0"/>
        <color rgb="FF00B050"/>
      </font>
    </dxf>
    <dxf>
      <font>
        <b/>
        <i val="0"/>
        <color theme="1"/>
      </font>
      <fill>
        <patternFill>
          <bgColor rgb="FFFF0000"/>
        </patternFill>
      </fill>
    </dxf>
    <dxf>
      <font>
        <b/>
        <i val="0"/>
        <color rgb="FFFF0000"/>
      </font>
    </dxf>
    <dxf>
      <font>
        <b/>
        <i val="0"/>
      </font>
    </dxf>
    <dxf>
      <font>
        <condense val="0"/>
        <extend val="0"/>
        <color rgb="FF9C0006"/>
      </font>
    </dxf>
    <dxf>
      <fill>
        <patternFill>
          <bgColor rgb="FFFFC7CE"/>
        </patternFill>
      </fill>
    </dxf>
    <dxf>
      <font>
        <condense val="0"/>
        <extend val="0"/>
        <color rgb="FF9C0006"/>
      </font>
      <fill>
        <patternFill>
          <bgColor rgb="FFFFC7CE"/>
        </patternFill>
      </fill>
    </dxf>
    <dxf>
      <font>
        <b/>
        <i val="0"/>
        <color rgb="FFFF0000"/>
      </font>
    </dxf>
    <dxf>
      <font>
        <b/>
        <i val="0"/>
        <color auto="1"/>
      </font>
      <fill>
        <patternFill>
          <bgColor rgb="FFFF0000"/>
        </patternFill>
      </fill>
    </dxf>
    <dxf>
      <font>
        <b/>
        <i val="0"/>
        <color rgb="FF00B050"/>
      </font>
      <fill>
        <patternFill>
          <bgColor rgb="FFFF0000"/>
        </patternFill>
      </fill>
    </dxf>
    <dxf>
      <font>
        <b/>
        <i val="0"/>
        <color rgb="FFFF0000"/>
      </font>
      <fill>
        <patternFill>
          <bgColor rgb="FF00B050"/>
        </patternFill>
      </fill>
    </dxf>
    <dxf>
      <font>
        <b/>
        <i val="0"/>
        <color rgb="FFFF0000"/>
      </font>
      <fill>
        <patternFill>
          <bgColor rgb="FF92D050"/>
        </patternFill>
      </fill>
    </dxf>
    <dxf>
      <font>
        <b/>
        <i val="0"/>
        <color rgb="FFFF0000"/>
      </font>
    </dxf>
    <dxf>
      <font>
        <b/>
        <i val="0"/>
        <color theme="1"/>
      </font>
      <fill>
        <patternFill>
          <bgColor rgb="FF92D050"/>
        </patternFill>
      </fill>
    </dxf>
    <dxf>
      <font>
        <b/>
        <i val="0"/>
        <condense val="0"/>
        <extend val="0"/>
        <color indexed="12"/>
      </font>
    </dxf>
    <dxf>
      <font>
        <b/>
        <i val="0"/>
        <condense val="0"/>
        <extend val="0"/>
        <color indexed="10"/>
      </font>
    </dxf>
    <dxf>
      <font>
        <b/>
        <i val="0"/>
        <condense val="0"/>
        <extend val="0"/>
      </font>
    </dxf>
    <dxf>
      <font>
        <b/>
        <i val="0"/>
        <condense val="0"/>
        <extend val="0"/>
        <color indexed="10"/>
      </font>
    </dxf>
    <dxf>
      <font>
        <b/>
        <i val="0"/>
        <condense val="0"/>
        <extend val="0"/>
      </font>
    </dxf>
    <dxf>
      <font>
        <b/>
        <i val="0"/>
        <condense val="0"/>
        <extend val="0"/>
        <color indexed="12"/>
      </font>
    </dxf>
    <dxf>
      <font>
        <b/>
        <i val="0"/>
        <condense val="0"/>
        <extend val="0"/>
        <color indexed="12"/>
      </font>
    </dxf>
    <dxf>
      <font>
        <b/>
        <i val="0"/>
        <condense val="0"/>
        <extend val="0"/>
        <color indexed="10"/>
      </font>
    </dxf>
    <dxf>
      <font>
        <b/>
        <i val="0"/>
        <condense val="0"/>
        <extend val="0"/>
      </font>
    </dxf>
    <dxf>
      <font>
        <color rgb="FF9C0006"/>
      </font>
      <fill>
        <patternFill>
          <bgColor rgb="FFFFC7CE"/>
        </patternFill>
      </fill>
    </dxf>
    <dxf>
      <font>
        <condense val="0"/>
        <extend val="0"/>
        <color rgb="FF9C0006"/>
      </font>
    </dxf>
    <dxf>
      <font>
        <b/>
        <i val="0"/>
        <color rgb="FFFF0000"/>
      </font>
    </dxf>
    <dxf>
      <font>
        <b/>
        <i val="0"/>
        <condense val="0"/>
        <extend val="0"/>
        <color indexed="10"/>
      </font>
    </dxf>
    <dxf>
      <font>
        <b/>
        <i val="0"/>
        <condense val="0"/>
        <extend val="0"/>
      </font>
    </dxf>
    <dxf>
      <font>
        <b/>
        <i val="0"/>
        <condense val="0"/>
        <extend val="0"/>
        <color indexed="12"/>
      </font>
    </dxf>
    <dxf>
      <font>
        <b/>
        <i val="0"/>
      </font>
    </dxf>
    <dxf>
      <font>
        <b/>
        <i val="0"/>
        <color rgb="FFFF0000"/>
      </font>
    </dxf>
    <dxf>
      <font>
        <b/>
        <i val="0"/>
        <color rgb="FF00B050"/>
      </font>
    </dxf>
    <dxf>
      <font>
        <b/>
        <i val="0"/>
        <color theme="1"/>
      </font>
      <fill>
        <patternFill>
          <bgColor rgb="FFFF0000"/>
        </patternFill>
      </fill>
    </dxf>
    <dxf>
      <font>
        <b/>
        <i val="0"/>
        <color rgb="FFFF0000"/>
      </font>
    </dxf>
    <dxf>
      <font>
        <b/>
        <i val="0"/>
        <color theme="1"/>
      </font>
      <fill>
        <patternFill>
          <bgColor rgb="FF92D050"/>
        </patternFill>
      </fill>
    </dxf>
    <dxf>
      <font>
        <b/>
        <i val="0"/>
        <condense val="0"/>
        <extend val="0"/>
        <color indexed="12"/>
      </font>
    </dxf>
    <dxf>
      <font>
        <b/>
        <i val="0"/>
        <condense val="0"/>
        <extend val="0"/>
        <color indexed="10"/>
      </font>
    </dxf>
    <dxf>
      <font>
        <b/>
        <i val="0"/>
        <condense val="0"/>
        <extend val="0"/>
      </font>
    </dxf>
    <dxf>
      <font>
        <b/>
        <i val="0"/>
        <condense val="0"/>
        <extend val="0"/>
        <color indexed="12"/>
      </font>
    </dxf>
    <dxf>
      <font>
        <b/>
        <i val="0"/>
        <condense val="0"/>
        <extend val="0"/>
        <color indexed="10"/>
      </font>
    </dxf>
    <dxf>
      <font>
        <b/>
        <i val="0"/>
        <condense val="0"/>
        <extend val="0"/>
      </font>
    </dxf>
    <dxf>
      <font>
        <b/>
        <i val="0"/>
        <condense val="0"/>
        <extend val="0"/>
        <color indexed="12"/>
      </font>
    </dxf>
    <dxf>
      <font>
        <b/>
        <i val="0"/>
        <condense val="0"/>
        <extend val="0"/>
        <color indexed="10"/>
      </font>
    </dxf>
    <dxf>
      <font>
        <b/>
        <i val="0"/>
        <condense val="0"/>
        <extend val="0"/>
      </font>
    </dxf>
    <dxf>
      <font>
        <b/>
        <i val="0"/>
        <condense val="0"/>
        <extend val="0"/>
        <color indexed="12"/>
      </font>
    </dxf>
    <dxf>
      <font>
        <b/>
        <i val="0"/>
        <condense val="0"/>
        <extend val="0"/>
        <color indexed="10"/>
      </font>
    </dxf>
    <dxf>
      <font>
        <b/>
        <i val="0"/>
        <condense val="0"/>
        <extend val="0"/>
      </font>
    </dxf>
    <dxf>
      <font>
        <b/>
        <i val="0"/>
        <condense val="0"/>
        <extend val="0"/>
        <color indexed="10"/>
      </font>
    </dxf>
    <dxf>
      <font>
        <b/>
        <i val="0"/>
        <condense val="0"/>
        <extend val="0"/>
      </font>
    </dxf>
    <dxf>
      <font>
        <b/>
        <i val="0"/>
        <condense val="0"/>
        <extend val="0"/>
        <color indexed="12"/>
      </font>
    </dxf>
    <dxf>
      <font>
        <b/>
        <i val="0"/>
        <condense val="0"/>
        <extend val="0"/>
        <color indexed="12"/>
      </font>
    </dxf>
    <dxf>
      <font>
        <b/>
        <i val="0"/>
        <condense val="0"/>
        <extend val="0"/>
        <color indexed="10"/>
      </font>
    </dxf>
    <dxf>
      <font>
        <b/>
        <i val="0"/>
        <condense val="0"/>
        <extend val="0"/>
      </font>
    </dxf>
    <dxf>
      <font>
        <color rgb="FF9C0006"/>
      </font>
      <fill>
        <patternFill>
          <bgColor rgb="FFFFC7CE"/>
        </patternFill>
      </fill>
    </dxf>
    <dxf>
      <font>
        <condense val="0"/>
        <extend val="0"/>
        <color rgb="FF9C0006"/>
      </font>
    </dxf>
    <dxf>
      <font>
        <b/>
        <i val="0"/>
        <color rgb="FFFF0000"/>
      </font>
    </dxf>
    <dxf>
      <font>
        <b/>
        <i val="0"/>
        <condense val="0"/>
        <extend val="0"/>
        <color indexed="10"/>
      </font>
    </dxf>
    <dxf>
      <font>
        <b/>
        <i val="0"/>
        <condense val="0"/>
        <extend val="0"/>
      </font>
    </dxf>
    <dxf>
      <font>
        <b/>
        <i val="0"/>
        <condense val="0"/>
        <extend val="0"/>
        <color indexed="12"/>
      </font>
    </dxf>
    <dxf>
      <font>
        <b/>
        <i val="0"/>
      </font>
    </dxf>
    <dxf>
      <font>
        <b/>
        <i val="0"/>
        <color rgb="FFFF0000"/>
      </font>
    </dxf>
    <dxf>
      <font>
        <b/>
        <i val="0"/>
        <color rgb="FF00B050"/>
      </font>
    </dxf>
    <dxf>
      <font>
        <b/>
        <i val="0"/>
        <color theme="1"/>
      </font>
      <fill>
        <patternFill>
          <bgColor rgb="FFFF0000"/>
        </patternFill>
      </fill>
    </dxf>
    <dxf>
      <font>
        <b/>
        <i val="0"/>
        <color rgb="FFFF0000"/>
      </font>
    </dxf>
    <dxf>
      <font>
        <b/>
        <i val="0"/>
        <color theme="1"/>
      </font>
      <fill>
        <patternFill>
          <bgColor rgb="FF92D050"/>
        </patternFill>
      </fill>
    </dxf>
    <dxf>
      <font>
        <b/>
        <i val="0"/>
        <condense val="0"/>
        <extend val="0"/>
      </font>
    </dxf>
    <dxf>
      <font>
        <b/>
        <i val="0"/>
        <condense val="0"/>
        <extend val="0"/>
        <color indexed="10"/>
      </font>
    </dxf>
    <dxf>
      <font>
        <b/>
        <i val="0"/>
        <condense val="0"/>
        <extend val="0"/>
        <color indexed="12"/>
      </font>
    </dxf>
    <dxf>
      <font>
        <b/>
        <i val="0"/>
        <condense val="0"/>
        <extend val="0"/>
        <color indexed="12"/>
      </font>
    </dxf>
    <dxf>
      <font>
        <b/>
        <i val="0"/>
        <condense val="0"/>
        <extend val="0"/>
        <color indexed="10"/>
      </font>
    </dxf>
    <dxf>
      <font>
        <b/>
        <i val="0"/>
        <condense val="0"/>
        <extend val="0"/>
      </font>
    </dxf>
    <dxf>
      <font>
        <color rgb="FF9C0006"/>
      </font>
      <fill>
        <patternFill>
          <bgColor rgb="FFFFC7CE"/>
        </patternFill>
      </fill>
    </dxf>
    <dxf>
      <font>
        <condense val="0"/>
        <extend val="0"/>
        <color rgb="FF9C0006"/>
      </font>
    </dxf>
    <dxf>
      <font>
        <b/>
        <i val="0"/>
        <color rgb="FFFF0000"/>
      </font>
    </dxf>
    <dxf>
      <font>
        <b/>
        <i val="0"/>
        <condense val="0"/>
        <extend val="0"/>
      </font>
    </dxf>
    <dxf>
      <font>
        <b/>
        <i val="0"/>
        <condense val="0"/>
        <extend val="0"/>
        <color indexed="10"/>
      </font>
    </dxf>
    <dxf>
      <font>
        <b/>
        <i val="0"/>
        <condense val="0"/>
        <extend val="0"/>
        <color indexed="12"/>
      </font>
    </dxf>
    <dxf>
      <font>
        <b/>
        <i val="0"/>
      </font>
    </dxf>
    <dxf>
      <font>
        <b/>
        <i val="0"/>
        <color rgb="FFFF0000"/>
      </font>
    </dxf>
    <dxf>
      <font>
        <b/>
        <i val="0"/>
        <color rgb="FF00B050"/>
      </font>
    </dxf>
    <dxf>
      <font>
        <b/>
        <i val="0"/>
        <color theme="1"/>
      </font>
      <fill>
        <patternFill>
          <bgColor rgb="FFFF0000"/>
        </patternFill>
      </fill>
    </dxf>
    <dxf>
      <font>
        <b/>
        <i val="0"/>
        <color rgb="FFFF0000"/>
      </font>
    </dxf>
    <dxf>
      <font>
        <b/>
        <i val="0"/>
        <color theme="1"/>
      </font>
      <fill>
        <patternFill>
          <bgColor rgb="FF92D050"/>
        </patternFill>
      </fill>
    </dxf>
    <dxf>
      <font>
        <b/>
        <i val="0"/>
        <condense val="0"/>
        <extend val="0"/>
        <color indexed="12"/>
      </font>
    </dxf>
    <dxf>
      <font>
        <b/>
        <i val="0"/>
        <condense val="0"/>
        <extend val="0"/>
        <color indexed="10"/>
      </font>
    </dxf>
    <dxf>
      <font>
        <b/>
        <i val="0"/>
        <condense val="0"/>
        <extend val="0"/>
      </font>
    </dxf>
    <dxf>
      <font>
        <b/>
        <i val="0"/>
        <condense val="0"/>
        <extend val="0"/>
        <color indexed="12"/>
      </font>
    </dxf>
    <dxf>
      <font>
        <b/>
        <i val="0"/>
        <condense val="0"/>
        <extend val="0"/>
        <color indexed="10"/>
      </font>
    </dxf>
    <dxf>
      <font>
        <b/>
        <i val="0"/>
        <condense val="0"/>
        <extend val="0"/>
      </font>
    </dxf>
    <dxf>
      <font>
        <b/>
        <i val="0"/>
        <condense val="0"/>
        <extend val="0"/>
        <color indexed="12"/>
      </font>
    </dxf>
    <dxf>
      <font>
        <b/>
        <i val="0"/>
        <condense val="0"/>
        <extend val="0"/>
        <color indexed="10"/>
      </font>
    </dxf>
    <dxf>
      <font>
        <b/>
        <i val="0"/>
        <condense val="0"/>
        <extend val="0"/>
      </font>
    </dxf>
    <dxf>
      <font>
        <b/>
        <i val="0"/>
        <condense val="0"/>
        <extend val="0"/>
        <color indexed="12"/>
      </font>
    </dxf>
    <dxf>
      <font>
        <b/>
        <i val="0"/>
        <condense val="0"/>
        <extend val="0"/>
        <color indexed="10"/>
      </font>
    </dxf>
    <dxf>
      <font>
        <b/>
        <i val="0"/>
        <condense val="0"/>
        <extend val="0"/>
      </font>
    </dxf>
    <dxf>
      <font>
        <b/>
        <i val="0"/>
        <condense val="0"/>
        <extend val="0"/>
        <color indexed="12"/>
      </font>
    </dxf>
    <dxf>
      <font>
        <b/>
        <i val="0"/>
        <condense val="0"/>
        <extend val="0"/>
        <color indexed="10"/>
      </font>
    </dxf>
    <dxf>
      <font>
        <b/>
        <i val="0"/>
        <condense val="0"/>
        <extend val="0"/>
      </font>
    </dxf>
    <dxf>
      <font>
        <color rgb="FF9C0006"/>
      </font>
      <fill>
        <patternFill>
          <bgColor rgb="FFFFC7CE"/>
        </patternFill>
      </fill>
    </dxf>
    <dxf>
      <font>
        <condense val="0"/>
        <extend val="0"/>
        <color rgb="FF9C0006"/>
      </font>
    </dxf>
    <dxf>
      <font>
        <b/>
        <i val="0"/>
        <color rgb="FFFF0000"/>
      </font>
    </dxf>
    <dxf>
      <font>
        <b/>
        <i val="0"/>
        <condense val="0"/>
        <extend val="0"/>
        <color indexed="10"/>
      </font>
    </dxf>
    <dxf>
      <font>
        <b/>
        <i val="0"/>
        <condense val="0"/>
        <extend val="0"/>
      </font>
    </dxf>
    <dxf>
      <font>
        <b/>
        <i val="0"/>
        <condense val="0"/>
        <extend val="0"/>
        <color indexed="12"/>
      </font>
    </dxf>
    <dxf>
      <font>
        <b/>
        <i val="0"/>
      </font>
    </dxf>
    <dxf>
      <font>
        <b/>
        <i val="0"/>
        <color rgb="FFFF0000"/>
      </font>
    </dxf>
    <dxf>
      <font>
        <b/>
        <i val="0"/>
        <color rgb="FF00B050"/>
      </font>
    </dxf>
    <dxf>
      <font>
        <b/>
        <i val="0"/>
        <color theme="1"/>
      </font>
      <fill>
        <patternFill>
          <bgColor rgb="FFFF0000"/>
        </patternFill>
      </fill>
    </dxf>
    <dxf>
      <font>
        <b/>
        <i val="0"/>
        <color rgb="FFFF0000"/>
      </font>
    </dxf>
    <dxf>
      <font>
        <b/>
        <i val="0"/>
        <color theme="1"/>
      </font>
      <fill>
        <patternFill>
          <bgColor rgb="FF92D050"/>
        </patternFill>
      </fill>
    </dxf>
    <dxf>
      <font>
        <b/>
        <i val="0"/>
      </font>
    </dxf>
    <dxf>
      <font>
        <b/>
        <i val="0"/>
        <color rgb="FFFF0000"/>
      </font>
    </dxf>
    <dxf>
      <font>
        <b/>
        <i val="0"/>
        <color rgb="FF00B050"/>
      </font>
    </dxf>
    <dxf>
      <font>
        <b/>
        <i val="0"/>
        <color theme="1"/>
      </font>
      <fill>
        <patternFill>
          <bgColor rgb="FFFF0000"/>
        </patternFill>
      </fill>
    </dxf>
    <dxf>
      <font>
        <b/>
        <i val="0"/>
        <color rgb="FFFF0000"/>
      </font>
      <fill>
        <patternFill>
          <bgColor rgb="FFFFFF00"/>
        </patternFill>
      </fill>
    </dxf>
    <dxf>
      <font>
        <b/>
        <i val="0"/>
      </font>
    </dxf>
    <dxf>
      <font>
        <b/>
        <i val="0"/>
        <color rgb="FFFF0000"/>
      </font>
    </dxf>
    <dxf>
      <font>
        <b/>
        <i val="0"/>
        <color rgb="FF00B050"/>
      </font>
    </dxf>
    <dxf>
      <font>
        <b/>
        <i val="0"/>
        <color theme="1"/>
      </font>
      <fill>
        <patternFill>
          <bgColor rgb="FFFF0000"/>
        </patternFill>
      </fill>
    </dxf>
    <dxf>
      <font>
        <b/>
        <i val="0"/>
        <color rgb="FFFF0000"/>
      </font>
      <fill>
        <patternFill>
          <bgColor rgb="FFFFFF00"/>
        </patternFill>
      </fill>
    </dxf>
    <dxf>
      <font>
        <b/>
        <i val="0"/>
        <condense val="0"/>
        <extend val="0"/>
        <color indexed="12"/>
      </font>
    </dxf>
    <dxf>
      <font>
        <b/>
        <i val="0"/>
        <condense val="0"/>
        <extend val="0"/>
        <color indexed="10"/>
      </font>
    </dxf>
    <dxf>
      <font>
        <b/>
        <i val="0"/>
        <condense val="0"/>
        <extend val="0"/>
      </font>
    </dxf>
    <dxf>
      <font>
        <color rgb="FF9C0006"/>
      </font>
      <fill>
        <patternFill>
          <bgColor rgb="FFFFC7CE"/>
        </patternFill>
      </fill>
    </dxf>
    <dxf>
      <font>
        <condense val="0"/>
        <extend val="0"/>
        <color rgb="FF9C0006"/>
      </font>
    </dxf>
    <dxf>
      <font>
        <b/>
        <i val="0"/>
        <color rgb="FFFF0000"/>
      </font>
    </dxf>
    <dxf>
      <font>
        <b/>
        <i val="0"/>
        <condense val="0"/>
        <extend val="0"/>
        <color indexed="10"/>
      </font>
    </dxf>
    <dxf>
      <font>
        <b/>
        <i val="0"/>
        <condense val="0"/>
        <extend val="0"/>
      </font>
    </dxf>
    <dxf>
      <font>
        <b/>
        <i val="0"/>
        <condense val="0"/>
        <extend val="0"/>
        <color indexed="12"/>
      </font>
    </dxf>
    <dxf>
      <font>
        <b/>
        <i val="0"/>
      </font>
    </dxf>
    <dxf>
      <font>
        <b/>
        <i val="0"/>
        <color rgb="FFFF0000"/>
      </font>
    </dxf>
    <dxf>
      <font>
        <b/>
        <i val="0"/>
        <color rgb="FF00B050"/>
      </font>
    </dxf>
    <dxf>
      <font>
        <b/>
        <i val="0"/>
        <color theme="1"/>
      </font>
      <fill>
        <patternFill>
          <bgColor rgb="FFFF0000"/>
        </patternFill>
      </fill>
    </dxf>
    <dxf>
      <font>
        <b/>
        <i val="0"/>
        <color rgb="FFFF0000"/>
      </font>
    </dxf>
    <dxf>
      <font>
        <b/>
        <i val="0"/>
        <color theme="1"/>
      </font>
      <fill>
        <patternFill>
          <bgColor rgb="FF92D050"/>
        </patternFill>
      </fill>
    </dxf>
    <dxf>
      <font>
        <b/>
        <i val="0"/>
        <condense val="0"/>
        <extend val="0"/>
        <color indexed="12"/>
      </font>
    </dxf>
    <dxf>
      <font>
        <b/>
        <i val="0"/>
        <condense val="0"/>
        <extend val="0"/>
        <color indexed="10"/>
      </font>
    </dxf>
    <dxf>
      <font>
        <b/>
        <i val="0"/>
        <condense val="0"/>
        <extend val="0"/>
      </font>
    </dxf>
    <dxf>
      <font>
        <b/>
        <i val="0"/>
        <condense val="0"/>
        <extend val="0"/>
        <color indexed="12"/>
      </font>
    </dxf>
    <dxf>
      <font>
        <b/>
        <i val="0"/>
        <condense val="0"/>
        <extend val="0"/>
        <color indexed="10"/>
      </font>
    </dxf>
    <dxf>
      <font>
        <b/>
        <i val="0"/>
        <condense val="0"/>
        <extend val="0"/>
      </font>
    </dxf>
    <dxf>
      <font>
        <b/>
        <i val="0"/>
        <condense val="0"/>
        <extend val="0"/>
        <color indexed="12"/>
      </font>
    </dxf>
    <dxf>
      <font>
        <b/>
        <i val="0"/>
        <condense val="0"/>
        <extend val="0"/>
        <color indexed="10"/>
      </font>
    </dxf>
    <dxf>
      <font>
        <b/>
        <i val="0"/>
        <condense val="0"/>
        <extend val="0"/>
      </font>
    </dxf>
    <dxf>
      <font>
        <color rgb="FF9C0006"/>
      </font>
      <fill>
        <patternFill>
          <bgColor rgb="FFFFC7CE"/>
        </patternFill>
      </fill>
    </dxf>
    <dxf>
      <font>
        <condense val="0"/>
        <extend val="0"/>
        <color rgb="FF9C0006"/>
      </font>
    </dxf>
    <dxf>
      <font>
        <b/>
        <i val="0"/>
        <color rgb="FFFF0000"/>
      </font>
    </dxf>
    <dxf>
      <font>
        <b/>
        <i val="0"/>
        <condense val="0"/>
        <extend val="0"/>
        <color indexed="10"/>
      </font>
    </dxf>
    <dxf>
      <font>
        <b/>
        <i val="0"/>
        <condense val="0"/>
        <extend val="0"/>
      </font>
    </dxf>
    <dxf>
      <font>
        <b/>
        <i val="0"/>
        <condense val="0"/>
        <extend val="0"/>
        <color indexed="12"/>
      </font>
    </dxf>
    <dxf>
      <font>
        <b/>
        <i val="0"/>
        <condense val="0"/>
        <extend val="0"/>
        <color indexed="10"/>
      </font>
    </dxf>
    <dxf>
      <font>
        <b/>
        <i val="0"/>
        <condense val="0"/>
        <extend val="0"/>
      </font>
    </dxf>
    <dxf>
      <font>
        <color rgb="FF9C0006"/>
      </font>
      <fill>
        <patternFill>
          <bgColor rgb="FFFFC7CE"/>
        </patternFill>
      </fill>
    </dxf>
    <dxf>
      <font>
        <b/>
        <i val="0"/>
        <condense val="0"/>
        <extend val="0"/>
        <color indexed="12"/>
      </font>
    </dxf>
    <dxf>
      <font>
        <b/>
        <i val="0"/>
        <condense val="0"/>
        <extend val="0"/>
        <color indexed="10"/>
      </font>
    </dxf>
    <dxf>
      <font>
        <b/>
        <i val="0"/>
        <condense val="0"/>
        <extend val="0"/>
      </font>
    </dxf>
    <dxf>
      <font>
        <condense val="0"/>
        <extend val="0"/>
        <color rgb="FF9C0006"/>
      </font>
    </dxf>
    <dxf>
      <font>
        <b/>
        <i val="0"/>
        <color rgb="FFFF0000"/>
      </font>
    </dxf>
    <dxf>
      <font>
        <b/>
        <i val="0"/>
      </font>
    </dxf>
    <dxf>
      <font>
        <b/>
        <i val="0"/>
        <color rgb="FFFF0000"/>
      </font>
    </dxf>
    <dxf>
      <font>
        <b/>
        <i val="0"/>
      </font>
      <fill>
        <patternFill>
          <bgColor rgb="FFFF0000"/>
        </patternFill>
      </fill>
    </dxf>
    <dxf>
      <font>
        <b/>
        <i val="0"/>
        <color rgb="FFFF0000"/>
      </font>
      <fill>
        <patternFill>
          <bgColor rgb="FF92D050"/>
        </patternFill>
      </fill>
    </dxf>
    <dxf>
      <font>
        <b/>
        <i val="0"/>
      </font>
    </dxf>
    <dxf>
      <font>
        <b/>
        <i val="0"/>
        <color rgb="FFFF0000"/>
      </font>
    </dxf>
    <dxf>
      <font>
        <b/>
        <i val="0"/>
        <color rgb="FF00B050"/>
      </font>
    </dxf>
    <dxf>
      <font>
        <b/>
        <i val="0"/>
        <color theme="1"/>
      </font>
      <fill>
        <patternFill>
          <bgColor rgb="FFFF0000"/>
        </patternFill>
      </fill>
    </dxf>
    <dxf>
      <font>
        <b/>
        <i val="0"/>
        <color rgb="FFFF0000"/>
      </font>
    </dxf>
    <dxf>
      <font>
        <b/>
        <i val="0"/>
        <color theme="1"/>
      </font>
      <fill>
        <patternFill>
          <bgColor rgb="FF92D050"/>
        </patternFill>
      </fill>
    </dxf>
    <dxf>
      <font>
        <b/>
        <i val="0"/>
        <condense val="0"/>
        <extend val="0"/>
        <color indexed="12"/>
      </font>
    </dxf>
    <dxf>
      <font>
        <b/>
        <i val="0"/>
      </font>
    </dxf>
    <dxf>
      <font>
        <b/>
        <i val="0"/>
        <color rgb="FFFF0000"/>
      </font>
    </dxf>
    <dxf>
      <font>
        <b/>
        <i val="0"/>
        <color rgb="FF00B050"/>
      </font>
    </dxf>
    <dxf>
      <font>
        <b/>
        <i val="0"/>
        <color theme="1"/>
      </font>
      <fill>
        <patternFill>
          <bgColor rgb="FFFF0000"/>
        </patternFill>
      </fill>
    </dxf>
    <dxf>
      <font>
        <b/>
        <i val="0"/>
        <color rgb="FFFF0000"/>
      </font>
      <fill>
        <patternFill>
          <bgColor rgb="FFFFFF00"/>
        </patternFill>
      </fill>
    </dxf>
    <dxf>
      <font>
        <condense val="0"/>
        <extend val="0"/>
        <color rgb="FF9C0006"/>
      </font>
    </dxf>
    <dxf>
      <font>
        <b/>
        <i val="0"/>
        <color rgb="FFFF0000"/>
      </font>
    </dxf>
    <dxf>
      <font>
        <b/>
        <i val="0"/>
        <condense val="0"/>
        <extend val="0"/>
        <color indexed="12"/>
      </font>
    </dxf>
    <dxf>
      <font>
        <b/>
        <i val="0"/>
        <condense val="0"/>
        <extend val="0"/>
        <color indexed="10"/>
      </font>
    </dxf>
    <dxf>
      <font>
        <b/>
        <i val="0"/>
        <condense val="0"/>
        <extend val="0"/>
      </font>
    </dxf>
    <dxf>
      <font>
        <condense val="0"/>
        <extend val="0"/>
        <color rgb="FF9C0006"/>
      </font>
    </dxf>
    <dxf>
      <font>
        <b/>
        <i val="0"/>
        <color rgb="FFFF0000"/>
      </font>
    </dxf>
    <dxf>
      <font>
        <b/>
        <i val="0"/>
        <condense val="0"/>
        <extend val="0"/>
      </font>
    </dxf>
    <dxf>
      <font>
        <b/>
        <i val="0"/>
        <condense val="0"/>
        <extend val="0"/>
        <color indexed="10"/>
      </font>
    </dxf>
    <dxf>
      <font>
        <b/>
        <i val="0"/>
        <condense val="0"/>
        <extend val="0"/>
        <color indexed="12"/>
      </font>
    </dxf>
    <dxf>
      <font>
        <b/>
        <i val="0"/>
        <condense val="0"/>
        <extend val="0"/>
        <color indexed="10"/>
      </font>
    </dxf>
    <dxf>
      <font>
        <b/>
        <i val="0"/>
        <condense val="0"/>
        <extend val="0"/>
      </font>
    </dxf>
    <dxf>
      <font>
        <color rgb="FF9C0006"/>
      </font>
      <fill>
        <patternFill>
          <bgColor rgb="FFFFC7CE"/>
        </patternFill>
      </fill>
    </dxf>
    <dxf>
      <font>
        <b/>
        <i val="0"/>
        <condense val="0"/>
        <extend val="0"/>
        <color indexed="12"/>
      </font>
    </dxf>
    <dxf>
      <font>
        <b/>
        <i val="0"/>
        <condense val="0"/>
        <extend val="0"/>
        <color indexed="10"/>
      </font>
    </dxf>
    <dxf>
      <font>
        <b/>
        <i val="0"/>
        <condense val="0"/>
        <extend val="0"/>
      </font>
    </dxf>
    <dxf>
      <font>
        <color rgb="FF9C0006"/>
      </font>
      <fill>
        <patternFill>
          <bgColor rgb="FFFFC7CE"/>
        </patternFill>
      </fill>
    </dxf>
    <dxf>
      <font>
        <b/>
        <i val="0"/>
        <condense val="0"/>
        <extend val="0"/>
        <color indexed="12"/>
      </font>
    </dxf>
    <dxf>
      <font>
        <b/>
        <i val="0"/>
        <condense val="0"/>
        <extend val="0"/>
        <color indexed="10"/>
      </font>
    </dxf>
    <dxf>
      <font>
        <b/>
        <i val="0"/>
        <condense val="0"/>
        <extend val="0"/>
      </font>
    </dxf>
    <dxf>
      <font>
        <color rgb="FF9C0006"/>
      </font>
      <fill>
        <patternFill>
          <bgColor rgb="FFFFC7CE"/>
        </patternFill>
      </fill>
    </dxf>
    <dxf>
      <font>
        <b/>
        <i val="0"/>
        <condense val="0"/>
        <extend val="0"/>
        <color indexed="12"/>
      </font>
    </dxf>
    <dxf>
      <font>
        <b/>
        <i val="0"/>
        <condense val="0"/>
        <extend val="0"/>
        <color indexed="10"/>
      </font>
    </dxf>
    <dxf>
      <font>
        <b/>
        <i val="0"/>
        <condense val="0"/>
        <extend val="0"/>
      </font>
    </dxf>
    <dxf>
      <font>
        <condense val="0"/>
        <extend val="0"/>
        <color rgb="FF9C0006"/>
      </font>
    </dxf>
    <dxf>
      <font>
        <b/>
        <i val="0"/>
        <color rgb="FFFF0000"/>
      </font>
    </dxf>
    <dxf>
      <font>
        <b/>
        <i val="0"/>
      </font>
    </dxf>
    <dxf>
      <font>
        <b/>
        <i val="0"/>
        <color rgb="FFFF0000"/>
      </font>
    </dxf>
    <dxf>
      <font>
        <b/>
        <i val="0"/>
        <color rgb="FF00B050"/>
      </font>
    </dxf>
    <dxf>
      <font>
        <b/>
        <i val="0"/>
        <color theme="1"/>
      </font>
      <fill>
        <patternFill>
          <bgColor rgb="FFFF0000"/>
        </patternFill>
      </fill>
    </dxf>
    <dxf>
      <font>
        <b/>
        <i val="0"/>
        <color rgb="FFFF0000"/>
      </font>
    </dxf>
    <dxf>
      <font>
        <b/>
        <i val="0"/>
        <color theme="1"/>
      </font>
      <fill>
        <patternFill>
          <bgColor rgb="FF92D050"/>
        </patternFill>
      </fill>
    </dxf>
    <dxf>
      <font>
        <b/>
        <i val="0"/>
        <condense val="0"/>
        <extend val="0"/>
        <color indexed="12"/>
      </font>
    </dxf>
    <dxf>
      <font>
        <b/>
        <i val="0"/>
        <condense val="0"/>
        <extend val="0"/>
        <color indexed="10"/>
      </font>
    </dxf>
    <dxf>
      <font>
        <b/>
        <i val="0"/>
        <condense val="0"/>
        <extend val="0"/>
      </font>
    </dxf>
    <dxf>
      <font>
        <b/>
        <i val="0"/>
        <condense val="0"/>
        <extend val="0"/>
        <color indexed="12"/>
      </font>
    </dxf>
    <dxf>
      <font>
        <b/>
        <i val="0"/>
        <condense val="0"/>
        <extend val="0"/>
        <color indexed="10"/>
      </font>
    </dxf>
    <dxf>
      <font>
        <b/>
        <i val="0"/>
        <condense val="0"/>
        <extend val="0"/>
      </font>
    </dxf>
    <dxf>
      <font>
        <b/>
        <i val="0"/>
        <condense val="0"/>
        <extend val="0"/>
        <color indexed="12"/>
      </font>
    </dxf>
    <dxf>
      <font>
        <b/>
        <i val="0"/>
        <condense val="0"/>
        <extend val="0"/>
        <color indexed="10"/>
      </font>
    </dxf>
    <dxf>
      <font>
        <b/>
        <i val="0"/>
        <condense val="0"/>
        <extend val="0"/>
      </font>
    </dxf>
    <dxf>
      <font>
        <b/>
        <i val="0"/>
        <condense val="0"/>
        <extend val="0"/>
        <color indexed="12"/>
      </font>
    </dxf>
    <dxf>
      <font>
        <b/>
        <i val="0"/>
        <condense val="0"/>
        <extend val="0"/>
        <color indexed="10"/>
      </font>
    </dxf>
    <dxf>
      <font>
        <b/>
        <i val="0"/>
        <condense val="0"/>
        <extend val="0"/>
      </font>
    </dxf>
    <dxf>
      <font>
        <b/>
        <i val="0"/>
        <condense val="0"/>
        <extend val="0"/>
        <color indexed="12"/>
      </font>
    </dxf>
    <dxf>
      <font>
        <b/>
        <i val="0"/>
      </font>
    </dxf>
    <dxf>
      <font>
        <b/>
        <i val="0"/>
        <color rgb="FFFF0000"/>
      </font>
    </dxf>
    <dxf>
      <font>
        <b/>
        <i val="0"/>
        <color rgb="FF00B050"/>
      </font>
    </dxf>
    <dxf>
      <font>
        <b/>
        <i val="0"/>
        <color theme="1"/>
      </font>
      <fill>
        <patternFill>
          <bgColor rgb="FFFF0000"/>
        </patternFill>
      </fill>
    </dxf>
    <dxf>
      <font>
        <b/>
        <i val="0"/>
        <color rgb="FFFF0000"/>
      </font>
      <fill>
        <patternFill>
          <bgColor rgb="FFFFFF00"/>
        </patternFill>
      </fill>
    </dxf>
    <dxf>
      <font>
        <b/>
        <i val="0"/>
        <condense val="0"/>
        <extend val="0"/>
        <color indexed="12"/>
      </font>
    </dxf>
    <dxf>
      <font>
        <b/>
        <i val="0"/>
        <condense val="0"/>
        <extend val="0"/>
        <color indexed="10"/>
      </font>
    </dxf>
    <dxf>
      <font>
        <b/>
        <i val="0"/>
        <condense val="0"/>
        <extend val="0"/>
      </font>
    </dxf>
    <dxf>
      <font>
        <color rgb="FF9C0006"/>
      </font>
      <fill>
        <patternFill>
          <bgColor rgb="FFFFC7CE"/>
        </patternFill>
      </fill>
    </dxf>
    <dxf>
      <font>
        <condense val="0"/>
        <extend val="0"/>
        <color rgb="FF9C0006"/>
      </font>
    </dxf>
    <dxf>
      <font>
        <b/>
        <i val="0"/>
        <color rgb="FFFF0000"/>
      </font>
    </dxf>
    <dxf>
      <font>
        <b/>
        <i val="0"/>
        <condense val="0"/>
        <extend val="0"/>
        <color indexed="10"/>
      </font>
    </dxf>
    <dxf>
      <font>
        <b/>
        <i val="0"/>
        <condense val="0"/>
        <extend val="0"/>
      </font>
    </dxf>
    <dxf>
      <font>
        <b/>
        <i val="0"/>
      </font>
    </dxf>
    <dxf>
      <font>
        <b/>
        <i val="0"/>
        <color rgb="FFFF0000"/>
      </font>
    </dxf>
    <dxf>
      <font>
        <b/>
        <i val="0"/>
      </font>
      <fill>
        <patternFill>
          <bgColor rgb="FFFF0000"/>
        </patternFill>
      </fill>
    </dxf>
    <dxf>
      <font>
        <b/>
        <i val="0"/>
        <color rgb="FFFF0000"/>
      </font>
      <fill>
        <patternFill>
          <bgColor rgb="FF92D050"/>
        </patternFill>
      </fill>
    </dxf>
    <dxf>
      <font>
        <b/>
        <i val="0"/>
      </font>
    </dxf>
    <dxf>
      <font>
        <b/>
        <i val="0"/>
        <color rgb="FFFF0000"/>
      </font>
    </dxf>
    <dxf>
      <font>
        <b/>
        <i val="0"/>
        <color rgb="FF00B050"/>
      </font>
    </dxf>
    <dxf>
      <font>
        <b/>
        <i val="0"/>
        <color theme="1"/>
      </font>
      <fill>
        <patternFill>
          <bgColor rgb="FFFF0000"/>
        </patternFill>
      </fill>
    </dxf>
    <dxf>
      <font>
        <b/>
        <i val="0"/>
        <color rgb="FFFF0000"/>
      </font>
    </dxf>
    <dxf>
      <font>
        <b/>
        <i val="0"/>
        <color theme="1"/>
      </font>
      <fill>
        <patternFill>
          <bgColor rgb="FF92D050"/>
        </patternFill>
      </fill>
    </dxf>
    <dxf>
      <font>
        <b/>
        <i val="0"/>
      </font>
    </dxf>
    <dxf>
      <font>
        <b/>
        <i val="0"/>
        <color rgb="FFFF0000"/>
      </font>
    </dxf>
    <dxf>
      <font>
        <b/>
        <i val="0"/>
        <color rgb="FF00B050"/>
      </font>
    </dxf>
    <dxf>
      <font>
        <b/>
        <i val="0"/>
        <color theme="1"/>
      </font>
      <fill>
        <patternFill>
          <bgColor rgb="FFFF0000"/>
        </patternFill>
      </fill>
    </dxf>
    <dxf>
      <font>
        <b/>
        <i val="0"/>
        <condense val="0"/>
        <extend val="0"/>
        <color indexed="12"/>
      </font>
    </dxf>
    <dxf>
      <font>
        <b/>
        <i val="0"/>
        <condense val="0"/>
        <extend val="0"/>
        <color indexed="10"/>
      </font>
    </dxf>
    <dxf>
      <font>
        <b/>
        <i val="0"/>
        <condense val="0"/>
        <extend val="0"/>
      </font>
    </dxf>
    <dxf>
      <font>
        <b/>
        <i val="0"/>
        <condense val="0"/>
        <extend val="0"/>
        <color indexed="12"/>
      </font>
    </dxf>
    <dxf>
      <font>
        <b/>
        <i val="0"/>
      </font>
    </dxf>
    <dxf>
      <font>
        <b/>
        <i val="0"/>
        <color rgb="FFFF0000"/>
      </font>
    </dxf>
    <dxf>
      <font>
        <b/>
        <i val="0"/>
        <color rgb="FF00B050"/>
      </font>
    </dxf>
    <dxf>
      <font>
        <b/>
        <i val="0"/>
        <color theme="1"/>
      </font>
      <fill>
        <patternFill>
          <bgColor rgb="FFFF0000"/>
        </patternFill>
      </fill>
    </dxf>
    <dxf>
      <font>
        <b/>
        <i val="0"/>
        <color rgb="FFFF0000"/>
      </font>
      <fill>
        <patternFill>
          <bgColor rgb="FFFFFF00"/>
        </patternFill>
      </fill>
    </dxf>
    <dxf>
      <font>
        <b/>
        <i val="0"/>
        <color rgb="FFFF0000"/>
      </font>
    </dxf>
    <dxf>
      <font>
        <b/>
        <i val="0"/>
        <color theme="1"/>
      </font>
      <fill>
        <patternFill>
          <bgColor rgb="FF92D050"/>
        </patternFill>
      </fill>
    </dxf>
    <dxf>
      <font>
        <b/>
        <i val="0"/>
        <condense val="0"/>
        <extend val="0"/>
        <color indexed="12"/>
      </font>
    </dxf>
    <dxf>
      <font>
        <b/>
        <i val="0"/>
        <condense val="0"/>
        <extend val="0"/>
        <color indexed="10"/>
      </font>
    </dxf>
    <dxf>
      <font>
        <b/>
        <i val="0"/>
        <condense val="0"/>
        <extend val="0"/>
      </font>
    </dxf>
    <dxf>
      <font>
        <b/>
        <i val="0"/>
        <condense val="0"/>
        <extend val="0"/>
        <color indexed="12"/>
      </font>
    </dxf>
    <dxf>
      <font>
        <b/>
        <i val="0"/>
        <condense val="0"/>
        <extend val="0"/>
        <color indexed="10"/>
      </font>
    </dxf>
    <dxf>
      <font>
        <b/>
        <i val="0"/>
        <condense val="0"/>
        <extend val="0"/>
      </font>
    </dxf>
    <dxf>
      <font>
        <b val="0"/>
        <i val="0"/>
        <strike val="0"/>
        <condense val="0"/>
        <extend val="0"/>
        <outline val="0"/>
        <shadow val="0"/>
        <u val="none"/>
        <vertAlign val="baseline"/>
        <sz val="10"/>
        <color auto="1"/>
        <name val="Arial"/>
        <scheme val="none"/>
      </font>
      <alignment horizontal="center" vertical="center" textRotation="0" wrapText="0" indent="0" justifyLastLine="0" shrinkToFit="0" readingOrder="0"/>
      <border diagonalUp="0" diagonalDown="0" outline="0">
        <left style="thin">
          <color auto="1"/>
        </left>
        <right style="medium">
          <color indexed="64"/>
        </right>
        <top style="thin">
          <color auto="1"/>
        </top>
        <bottom style="thin">
          <color auto="1"/>
        </bottom>
      </border>
    </dxf>
    <dxf>
      <font>
        <b val="0"/>
        <i val="0"/>
        <strike val="0"/>
        <condense val="0"/>
        <extend val="0"/>
        <outline val="0"/>
        <shadow val="0"/>
        <u val="none"/>
        <vertAlign val="baseline"/>
        <sz val="10"/>
        <color auto="1"/>
        <name val="Arial"/>
        <scheme val="none"/>
      </font>
      <alignment horizontal="center" vertical="center"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auto="1"/>
        <name val="Arial"/>
        <scheme val="none"/>
      </font>
      <numFmt numFmtId="1" formatCode="0"/>
      <alignment horizontal="center" vertical="center" textRotation="0" wrapText="0" indent="0" justifyLastLine="0" shrinkToFit="0" readingOrder="0"/>
      <border diagonalUp="0" diagonalDown="0" outline="0">
        <left/>
        <right style="thin">
          <color auto="1"/>
        </right>
        <top style="thin">
          <color auto="1"/>
        </top>
        <bottom style="thin">
          <color auto="1"/>
        </bottom>
      </border>
    </dxf>
    <dxf>
      <font>
        <b/>
        <i val="0"/>
        <strike val="0"/>
        <condense val="0"/>
        <extend val="0"/>
        <outline val="0"/>
        <shadow val="0"/>
        <u val="none"/>
        <vertAlign val="baseline"/>
        <sz val="10"/>
        <color auto="1"/>
        <name val="Arial"/>
        <charset val="238"/>
        <scheme val="none"/>
      </font>
      <numFmt numFmtId="1" formatCode="0"/>
      <alignment horizontal="center" vertical="center"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auto="1"/>
        <name val="Arial"/>
        <scheme val="none"/>
      </font>
      <alignment horizontal="center" vertical="center" textRotation="0" wrapText="0" indent="0" justifyLastLine="0" shrinkToFit="0" readingOrder="0"/>
      <border diagonalUp="0" diagonalDown="0" outline="0">
        <left style="thin">
          <color auto="1"/>
        </left>
        <right/>
        <top style="thin">
          <color auto="1"/>
        </top>
        <bottom style="thin">
          <color auto="1"/>
        </bottom>
      </border>
    </dxf>
    <dxf>
      <font>
        <b val="0"/>
        <i val="0"/>
        <strike val="0"/>
        <condense val="0"/>
        <extend val="0"/>
        <outline val="0"/>
        <shadow val="0"/>
        <u val="none"/>
        <vertAlign val="baseline"/>
        <sz val="10"/>
        <color auto="1"/>
        <name val="Arial"/>
        <scheme val="none"/>
      </font>
      <alignment horizontal="center" vertical="center"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auto="1"/>
        <name val="Arial"/>
        <scheme val="none"/>
      </font>
      <alignment horizontal="center" vertical="center"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auto="1"/>
        <name val="Arial"/>
        <scheme val="none"/>
      </font>
      <alignment horizontal="center" vertical="center" textRotation="0" wrapText="0" indent="0" justifyLastLine="0" shrinkToFit="0" readingOrder="0"/>
      <border diagonalUp="0" diagonalDown="0" outline="0">
        <left/>
        <right style="thin">
          <color auto="1"/>
        </right>
        <top style="thin">
          <color auto="1"/>
        </top>
        <bottom style="thin">
          <color auto="1"/>
        </bottom>
      </border>
    </dxf>
    <dxf>
      <font>
        <b val="0"/>
        <i val="0"/>
        <strike val="0"/>
        <condense val="0"/>
        <extend val="0"/>
        <outline val="0"/>
        <shadow val="0"/>
        <u val="none"/>
        <vertAlign val="baseline"/>
        <sz val="10"/>
        <color auto="1"/>
        <name val="Arial"/>
        <scheme val="none"/>
      </font>
      <alignment horizontal="center" vertical="bottom" textRotation="0" wrapText="0" relativeIndent="0" justifyLastLine="0" shrinkToFit="0" readingOrder="0"/>
      <border diagonalUp="0" diagonalDown="0" outline="0">
        <left/>
        <right style="thin">
          <color auto="1"/>
        </right>
        <top style="thin">
          <color auto="1"/>
        </top>
        <bottom style="thin">
          <color auto="1"/>
        </bottom>
      </border>
    </dxf>
    <dxf>
      <font>
        <b/>
        <i val="0"/>
        <strike val="0"/>
        <condense val="0"/>
        <extend val="0"/>
        <outline val="0"/>
        <shadow val="0"/>
        <u val="none"/>
        <vertAlign val="baseline"/>
        <sz val="10"/>
        <color auto="1"/>
        <name val="Arial"/>
        <family val="2"/>
        <charset val="238"/>
        <scheme val="none"/>
      </font>
      <alignment horizontal="center" vertical="bottom" textRotation="0" wrapText="0" indent="0" justifyLastLine="0" shrinkToFit="0" readingOrder="0"/>
      <border diagonalUp="0" diagonalDown="0" outline="0">
        <left style="thin">
          <color auto="1"/>
        </left>
        <right/>
        <top style="thin">
          <color auto="1"/>
        </top>
        <bottom style="thin">
          <color auto="1"/>
        </bottom>
      </border>
    </dxf>
    <dxf>
      <font>
        <b/>
        <i val="0"/>
        <strike val="0"/>
        <condense val="0"/>
        <extend val="0"/>
        <outline val="0"/>
        <shadow val="0"/>
        <u val="none"/>
        <vertAlign val="baseline"/>
        <sz val="11"/>
        <color auto="1"/>
        <name val="Arial"/>
        <scheme val="none"/>
      </font>
      <alignment horizontal="left" vertical="bottom" textRotation="0" wrapText="0" relativeIndent="0" justifyLastLine="0" shrinkToFit="0" readingOrder="0"/>
      <border diagonalUp="0" diagonalDown="0" outline="0">
        <left style="thin">
          <color auto="1"/>
        </left>
        <right/>
        <top style="thin">
          <color auto="1"/>
        </top>
        <bottom style="thin">
          <color auto="1"/>
        </bottom>
      </border>
    </dxf>
    <dxf>
      <border>
        <top style="thin">
          <color indexed="64"/>
        </top>
        <vertical/>
        <horizontal/>
      </border>
    </dxf>
    <dxf>
      <border diagonalUp="0" diagonalDown="0">
        <left style="thin">
          <color indexed="64"/>
        </left>
        <right style="thin">
          <color indexed="64"/>
        </right>
        <top/>
        <bottom/>
        <vertical style="thin">
          <color indexed="64"/>
        </vertical>
        <horizontal style="thin">
          <color indexed="64"/>
        </horizontal>
      </border>
    </dxf>
    <dxf>
      <border outline="0">
        <top style="thin">
          <color indexed="64"/>
        </top>
      </border>
    </dxf>
    <dxf>
      <font>
        <b val="0"/>
        <i val="0"/>
        <strike val="0"/>
        <condense val="0"/>
        <extend val="0"/>
        <outline val="0"/>
        <shadow val="0"/>
        <u val="none"/>
        <vertAlign val="baseline"/>
        <sz val="10"/>
        <color auto="1"/>
        <name val="Arial"/>
        <scheme val="none"/>
      </font>
      <alignment horizontal="center" vertical="bottom" textRotation="0" wrapText="0" relativeIndent="0" justifyLastLine="0" shrinkToFit="0" readingOrder="0"/>
    </dxf>
    <dxf>
      <border>
        <bottom style="medium">
          <color indexed="64"/>
        </bottom>
        <vertical/>
        <horizontal/>
      </border>
    </dxf>
    <dxf>
      <font>
        <b/>
        <i val="0"/>
        <strike val="0"/>
        <condense val="0"/>
        <extend val="0"/>
        <outline val="0"/>
        <shadow val="0"/>
        <u val="none"/>
        <vertAlign val="baseline"/>
        <sz val="11"/>
        <color theme="1"/>
        <name val="Calibri"/>
        <scheme val="none"/>
      </font>
      <fill>
        <patternFill patternType="solid">
          <fgColor indexed="64"/>
          <bgColor rgb="FF92D050"/>
        </patternFill>
      </fill>
      <alignment horizontal="center" vertical="center" textRotation="0" wrapText="0" relativeIndent="0" justifyLastLine="0" shrinkToFit="0" readingOrder="0"/>
      <border diagonalUp="0" diagonalDown="0" outline="0">
        <left/>
        <right/>
        <top/>
        <bottom/>
      </border>
    </dxf>
  </dxfs>
  <tableStyles count="0" defaultTableStyle="TableStyleMedium2" defaultPivotStyle="PivotStyleLight16"/>
  <colors>
    <mruColors>
      <color rgb="FF3333FF"/>
      <color rgb="FF00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Táblázat3" displayName="Táblázat3" ref="B3:L264" totalsRowCount="1" headerRowDxfId="304" dataDxfId="302" totalsRowDxfId="300" headerRowBorderDxfId="303" tableBorderDxfId="301" totalsRowBorderDxfId="299">
  <autoFilter ref="B3:L263" xr:uid="{00000000-0009-0000-0100-000003000000}">
    <filterColumn colId="2">
      <filters>
        <filter val="Ig. ffi"/>
      </filters>
    </filterColumn>
  </autoFilter>
  <sortState xmlns:xlrd2="http://schemas.microsoft.com/office/spreadsheetml/2017/richdata2" ref="B4:L263">
    <sortCondition descending="1" ref="K3:K263"/>
  </sortState>
  <tableColumns count="11">
    <tableColumn id="2" xr3:uid="{00000000-0010-0000-0000-000002000000}" name="Név" totalsRowLabel="Összesen" dataDxfId="298" totalsRowDxfId="10"/>
    <tableColumn id="3" xr3:uid="{00000000-0010-0000-0000-000003000000}" name="Egyesület/Csapat" totalsRowFunction="count" dataDxfId="297" totalsRowDxfId="9"/>
    <tableColumn id="4" xr3:uid="{00000000-0010-0000-0000-000004000000}" name="Kat." dataDxfId="296" totalsRowDxfId="8"/>
    <tableColumn id="5" xr3:uid="{00000000-0010-0000-0000-000005000000}" name="1. szett" totalsRowFunction="sum" dataDxfId="295" totalsRowDxfId="7"/>
    <tableColumn id="6" xr3:uid="{00000000-0010-0000-0000-000006000000}" name="2. szett" totalsRowFunction="sum" dataDxfId="294" totalsRowDxfId="6"/>
    <tableColumn id="7" xr3:uid="{00000000-0010-0000-0000-000007000000}" name="3. szett" totalsRowFunction="sum" dataDxfId="293" totalsRowDxfId="5"/>
    <tableColumn id="8" xr3:uid="{00000000-0010-0000-0000-000008000000}" name="4. szett" totalsRowFunction="sum" dataDxfId="292" totalsRowDxfId="4"/>
    <tableColumn id="9" xr3:uid="{00000000-0010-0000-0000-000009000000}" name="Teli" totalsRowFunction="sum" dataDxfId="291" totalsRowDxfId="3"/>
    <tableColumn id="10" xr3:uid="{00000000-0010-0000-0000-00000A000000}" name=" Tarolás" totalsRowFunction="sum" dataDxfId="290" totalsRowDxfId="2">
      <calculatedColumnFormula>K4-I4</calculatedColumnFormula>
    </tableColumn>
    <tableColumn id="11" xr3:uid="{00000000-0010-0000-0000-00000B000000}" name="Össz." totalsRowFunction="sum" dataDxfId="289" totalsRowDxfId="1">
      <calculatedColumnFormula>SUM(E4:H4)</calculatedColumnFormula>
    </tableColumn>
    <tableColumn id="12" xr3:uid="{00000000-0010-0000-0000-00000C000000}" name="Üres" totalsRowFunction="sum" dataDxfId="288" totalsRowDxfId="0"/>
  </tableColumns>
  <tableStyleInfo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957"/>
  <sheetViews>
    <sheetView showGridLines="0" zoomScale="110" zoomScaleNormal="110" workbookViewId="0">
      <pane ySplit="3" topLeftCell="A4" activePane="bottomLeft" state="frozen"/>
      <selection pane="bottomLeft" activeCell="B107" sqref="B107"/>
    </sheetView>
  </sheetViews>
  <sheetFormatPr defaultColWidth="14.42578125" defaultRowHeight="15" customHeight="1" x14ac:dyDescent="0.25"/>
  <cols>
    <col min="1" max="1" width="9.85546875" style="22" customWidth="1"/>
    <col min="2" max="2" width="25" style="67" customWidth="1"/>
    <col min="3" max="3" width="23.42578125" style="180" customWidth="1"/>
    <col min="4" max="4" width="12.140625" style="2" customWidth="1"/>
    <col min="5" max="8" width="9.5703125" customWidth="1"/>
    <col min="9" max="9" width="7.7109375" style="186" customWidth="1"/>
    <col min="10" max="10" width="9.7109375" style="131" customWidth="1"/>
    <col min="11" max="12" width="7.7109375" customWidth="1"/>
    <col min="13" max="14" width="8" customWidth="1"/>
    <col min="15" max="15" width="18" customWidth="1"/>
    <col min="16" max="18" width="8" customWidth="1"/>
  </cols>
  <sheetData>
    <row r="1" spans="1:17" ht="24" customHeight="1" thickBot="1" x14ac:dyDescent="0.25">
      <c r="A1" s="211" t="s">
        <v>99</v>
      </c>
      <c r="B1" s="212"/>
      <c r="C1" s="212"/>
      <c r="D1" s="212"/>
      <c r="E1" s="212"/>
      <c r="F1" s="212"/>
      <c r="G1" s="212"/>
      <c r="H1" s="212"/>
      <c r="I1" s="212"/>
      <c r="J1" s="212"/>
      <c r="K1" s="212"/>
      <c r="L1" s="213"/>
    </row>
    <row r="2" spans="1:17" ht="0.75" customHeight="1" thickBot="1" x14ac:dyDescent="0.25">
      <c r="A2" s="21"/>
      <c r="B2" s="60"/>
      <c r="C2" s="178"/>
      <c r="D2" s="163"/>
      <c r="E2" s="9"/>
      <c r="F2" s="9"/>
      <c r="G2" s="9"/>
      <c r="H2" s="9"/>
      <c r="I2" s="183"/>
      <c r="J2" s="119"/>
      <c r="K2" s="9"/>
      <c r="L2" s="9"/>
    </row>
    <row r="3" spans="1:17" s="9" customFormat="1" ht="31.5" customHeight="1" thickBot="1" x14ac:dyDescent="0.25">
      <c r="A3" s="116" t="s">
        <v>25</v>
      </c>
      <c r="B3" s="117" t="s">
        <v>0</v>
      </c>
      <c r="C3" s="179" t="s">
        <v>16</v>
      </c>
      <c r="D3" s="164" t="s">
        <v>17</v>
      </c>
      <c r="E3" s="118" t="s">
        <v>18</v>
      </c>
      <c r="F3" s="118" t="s">
        <v>19</v>
      </c>
      <c r="G3" s="118" t="s">
        <v>20</v>
      </c>
      <c r="H3" s="118" t="s">
        <v>21</v>
      </c>
      <c r="I3" s="120" t="s">
        <v>3</v>
      </c>
      <c r="J3" s="120" t="s">
        <v>22</v>
      </c>
      <c r="K3" s="118" t="s">
        <v>2</v>
      </c>
      <c r="L3" s="118" t="s">
        <v>4</v>
      </c>
    </row>
    <row r="4" spans="1:17" s="9" customFormat="1" ht="17.100000000000001" customHeight="1" x14ac:dyDescent="0.25">
      <c r="A4" s="23">
        <v>1</v>
      </c>
      <c r="B4" s="61" t="s">
        <v>319</v>
      </c>
      <c r="C4" s="15" t="s">
        <v>320</v>
      </c>
      <c r="D4" s="91" t="s">
        <v>276</v>
      </c>
      <c r="E4" s="28">
        <v>141</v>
      </c>
      <c r="F4" s="28">
        <v>160</v>
      </c>
      <c r="G4" s="28">
        <v>148</v>
      </c>
      <c r="H4" s="28">
        <v>174</v>
      </c>
      <c r="I4" s="121">
        <f>98+98+98+104</f>
        <v>398</v>
      </c>
      <c r="J4" s="132">
        <f>K4-I4</f>
        <v>225</v>
      </c>
      <c r="K4" s="26">
        <f>SUM(E4:H4)</f>
        <v>623</v>
      </c>
      <c r="L4" s="25">
        <v>0</v>
      </c>
    </row>
    <row r="5" spans="1:17" ht="17.100000000000001" customHeight="1" x14ac:dyDescent="0.25">
      <c r="A5" s="14">
        <v>2</v>
      </c>
      <c r="B5" s="62" t="s">
        <v>317</v>
      </c>
      <c r="C5" s="10" t="s">
        <v>320</v>
      </c>
      <c r="D5" s="92" t="s">
        <v>276</v>
      </c>
      <c r="E5" s="20">
        <v>152</v>
      </c>
      <c r="F5" s="20">
        <v>178</v>
      </c>
      <c r="G5" s="20">
        <v>139</v>
      </c>
      <c r="H5" s="20">
        <v>151</v>
      </c>
      <c r="I5" s="122">
        <f>100+106+94+116</f>
        <v>416</v>
      </c>
      <c r="J5" s="132">
        <f>K5-I5</f>
        <v>204</v>
      </c>
      <c r="K5" s="26">
        <f>SUM(E5:H5)</f>
        <v>620</v>
      </c>
      <c r="L5" s="25">
        <v>1</v>
      </c>
      <c r="O5" s="177" t="s">
        <v>23</v>
      </c>
      <c r="P5" s="9"/>
      <c r="Q5" s="9"/>
    </row>
    <row r="6" spans="1:17" ht="17.100000000000001" customHeight="1" x14ac:dyDescent="0.2">
      <c r="A6" s="4">
        <v>3</v>
      </c>
      <c r="B6" s="170" t="s">
        <v>394</v>
      </c>
      <c r="C6" s="10" t="s">
        <v>391</v>
      </c>
      <c r="D6" s="92" t="s">
        <v>276</v>
      </c>
      <c r="E6" s="29">
        <v>160</v>
      </c>
      <c r="F6" s="29">
        <v>138</v>
      </c>
      <c r="G6" s="29">
        <v>147</v>
      </c>
      <c r="H6" s="29">
        <v>170</v>
      </c>
      <c r="I6" s="123">
        <f>110+93+102+89</f>
        <v>394</v>
      </c>
      <c r="J6" s="132">
        <f>K6-I6</f>
        <v>221</v>
      </c>
      <c r="K6" s="26">
        <f>SUM(E6:H6)</f>
        <v>615</v>
      </c>
      <c r="L6" s="25">
        <v>0</v>
      </c>
      <c r="O6" s="177" t="s">
        <v>284</v>
      </c>
      <c r="P6" s="9"/>
      <c r="Q6" s="9"/>
    </row>
    <row r="7" spans="1:17" ht="17.100000000000001" customHeight="1" x14ac:dyDescent="0.25">
      <c r="A7" s="4">
        <v>4</v>
      </c>
      <c r="B7" s="189" t="s">
        <v>603</v>
      </c>
      <c r="C7" s="10" t="s">
        <v>600</v>
      </c>
      <c r="D7" s="206" t="s">
        <v>276</v>
      </c>
      <c r="E7" s="208">
        <v>156</v>
      </c>
      <c r="F7" s="208">
        <v>168</v>
      </c>
      <c r="G7" s="208">
        <v>156</v>
      </c>
      <c r="H7" s="208">
        <v>131</v>
      </c>
      <c r="I7" s="132">
        <f>103+90+102+78</f>
        <v>373</v>
      </c>
      <c r="J7" s="132">
        <f>K7-I7</f>
        <v>238</v>
      </c>
      <c r="K7" s="26">
        <f>SUM(E7:H7)</f>
        <v>611</v>
      </c>
      <c r="L7" s="25">
        <v>0</v>
      </c>
      <c r="O7" s="177" t="s">
        <v>24</v>
      </c>
      <c r="P7" s="9"/>
      <c r="Q7" s="9"/>
    </row>
    <row r="8" spans="1:17" ht="17.100000000000001" customHeight="1" x14ac:dyDescent="0.25">
      <c r="A8" s="4">
        <v>5</v>
      </c>
      <c r="B8" s="189" t="s">
        <v>573</v>
      </c>
      <c r="C8" s="10" t="s">
        <v>570</v>
      </c>
      <c r="D8" s="206" t="s">
        <v>276</v>
      </c>
      <c r="E8" s="208">
        <v>148</v>
      </c>
      <c r="F8" s="208">
        <v>171</v>
      </c>
      <c r="G8" s="208">
        <v>134</v>
      </c>
      <c r="H8" s="208">
        <v>151</v>
      </c>
      <c r="I8" s="132">
        <f>88+100+89+97</f>
        <v>374</v>
      </c>
      <c r="J8" s="132">
        <f>K8-I8</f>
        <v>230</v>
      </c>
      <c r="K8" s="26">
        <f>SUM(E8:H8)</f>
        <v>604</v>
      </c>
      <c r="L8" s="25">
        <v>2</v>
      </c>
      <c r="O8" s="177"/>
      <c r="P8" s="9"/>
      <c r="Q8" s="9"/>
    </row>
    <row r="9" spans="1:17" ht="17.100000000000001" customHeight="1" x14ac:dyDescent="0.25">
      <c r="A9" s="4">
        <v>6</v>
      </c>
      <c r="B9" s="63" t="s">
        <v>360</v>
      </c>
      <c r="C9" s="10" t="s">
        <v>358</v>
      </c>
      <c r="D9" s="92" t="s">
        <v>276</v>
      </c>
      <c r="E9" s="20">
        <v>139</v>
      </c>
      <c r="F9" s="20">
        <v>145</v>
      </c>
      <c r="G9" s="20">
        <v>161</v>
      </c>
      <c r="H9" s="20">
        <v>158</v>
      </c>
      <c r="I9" s="122">
        <f>99+91+107+97</f>
        <v>394</v>
      </c>
      <c r="J9" s="132">
        <f>K9-I9</f>
        <v>209</v>
      </c>
      <c r="K9" s="26">
        <f>SUM(E9:H9)</f>
        <v>603</v>
      </c>
      <c r="L9" s="25">
        <v>1</v>
      </c>
      <c r="O9" s="177" t="s">
        <v>276</v>
      </c>
    </row>
    <row r="10" spans="1:17" ht="17.100000000000001" customHeight="1" x14ac:dyDescent="0.25">
      <c r="A10" s="4">
        <v>7</v>
      </c>
      <c r="B10" s="63" t="s">
        <v>443</v>
      </c>
      <c r="C10" s="174" t="s">
        <v>447</v>
      </c>
      <c r="D10" s="92" t="s">
        <v>276</v>
      </c>
      <c r="E10" s="20">
        <v>138</v>
      </c>
      <c r="F10" s="20">
        <v>170</v>
      </c>
      <c r="G10" s="20">
        <v>134</v>
      </c>
      <c r="H10" s="20">
        <v>156</v>
      </c>
      <c r="I10" s="122">
        <f>94+100+82+103</f>
        <v>379</v>
      </c>
      <c r="J10" s="132">
        <f>K10-I10</f>
        <v>219</v>
      </c>
      <c r="K10" s="26">
        <f>SUM(E10:H10)</f>
        <v>598</v>
      </c>
      <c r="L10" s="25">
        <v>6</v>
      </c>
      <c r="O10" s="177" t="s">
        <v>277</v>
      </c>
    </row>
    <row r="11" spans="1:17" ht="17.100000000000001" customHeight="1" x14ac:dyDescent="0.25">
      <c r="A11" s="4">
        <v>8</v>
      </c>
      <c r="B11" s="189" t="s">
        <v>524</v>
      </c>
      <c r="C11" s="10" t="s">
        <v>523</v>
      </c>
      <c r="D11" s="194" t="s">
        <v>276</v>
      </c>
      <c r="E11" s="195">
        <v>156</v>
      </c>
      <c r="F11" s="195">
        <v>151</v>
      </c>
      <c r="G11" s="195">
        <v>140</v>
      </c>
      <c r="H11" s="195">
        <v>151</v>
      </c>
      <c r="I11" s="196">
        <f>90+97+86+90</f>
        <v>363</v>
      </c>
      <c r="J11" s="132">
        <f>K11-I11</f>
        <v>235</v>
      </c>
      <c r="K11" s="26">
        <f>SUM(E11:H11)</f>
        <v>598</v>
      </c>
      <c r="L11" s="25">
        <v>0</v>
      </c>
      <c r="O11" s="177" t="s">
        <v>278</v>
      </c>
    </row>
    <row r="12" spans="1:17" ht="17.100000000000001" customHeight="1" x14ac:dyDescent="0.25">
      <c r="A12" s="4">
        <v>9</v>
      </c>
      <c r="B12" s="63" t="s">
        <v>444</v>
      </c>
      <c r="C12" s="174" t="s">
        <v>447</v>
      </c>
      <c r="D12" s="3" t="s">
        <v>276</v>
      </c>
      <c r="E12" s="7">
        <v>169</v>
      </c>
      <c r="F12" s="7">
        <v>140</v>
      </c>
      <c r="G12" s="7">
        <v>156</v>
      </c>
      <c r="H12" s="7">
        <v>132</v>
      </c>
      <c r="I12" s="124">
        <f>97+86+102+88</f>
        <v>373</v>
      </c>
      <c r="J12" s="132">
        <f>K12-I12</f>
        <v>224</v>
      </c>
      <c r="K12" s="26">
        <f>SUM(E12:H12)</f>
        <v>597</v>
      </c>
      <c r="L12" s="25">
        <v>0</v>
      </c>
      <c r="O12" s="177" t="s">
        <v>279</v>
      </c>
    </row>
    <row r="13" spans="1:17" ht="17.100000000000001" hidden="1" customHeight="1" x14ac:dyDescent="0.25">
      <c r="A13" s="4">
        <v>10</v>
      </c>
      <c r="B13" s="189" t="s">
        <v>488</v>
      </c>
      <c r="C13" s="10" t="s">
        <v>339</v>
      </c>
      <c r="D13" s="194" t="s">
        <v>281</v>
      </c>
      <c r="E13" s="195">
        <v>160</v>
      </c>
      <c r="F13" s="195">
        <v>134</v>
      </c>
      <c r="G13" s="195">
        <v>155</v>
      </c>
      <c r="H13" s="195">
        <v>148</v>
      </c>
      <c r="I13" s="196">
        <f>97+90+93+95</f>
        <v>375</v>
      </c>
      <c r="J13" s="132">
        <f>K13-I13</f>
        <v>222</v>
      </c>
      <c r="K13" s="26">
        <f>SUM(E13:H13)</f>
        <v>597</v>
      </c>
      <c r="L13" s="25">
        <v>1</v>
      </c>
      <c r="O13" s="177"/>
    </row>
    <row r="14" spans="1:17" ht="17.100000000000001" customHeight="1" x14ac:dyDescent="0.25">
      <c r="A14" s="4">
        <v>11</v>
      </c>
      <c r="B14" s="189" t="s">
        <v>574</v>
      </c>
      <c r="C14" s="10" t="s">
        <v>570</v>
      </c>
      <c r="D14" s="194" t="s">
        <v>276</v>
      </c>
      <c r="E14" s="195">
        <v>151</v>
      </c>
      <c r="F14" s="195">
        <v>163</v>
      </c>
      <c r="G14" s="195">
        <v>127</v>
      </c>
      <c r="H14" s="195">
        <v>150</v>
      </c>
      <c r="I14" s="196">
        <f>107+102+100+96</f>
        <v>405</v>
      </c>
      <c r="J14" s="132">
        <f>K14-I14</f>
        <v>186</v>
      </c>
      <c r="K14" s="26">
        <f>SUM(E14:H14)</f>
        <v>591</v>
      </c>
      <c r="L14" s="25">
        <v>5</v>
      </c>
      <c r="O14" s="177" t="s">
        <v>280</v>
      </c>
    </row>
    <row r="15" spans="1:17" ht="17.100000000000001" hidden="1" customHeight="1" x14ac:dyDescent="0.25">
      <c r="A15" s="4">
        <v>12</v>
      </c>
      <c r="B15" s="63" t="s">
        <v>347</v>
      </c>
      <c r="C15" s="10" t="s">
        <v>320</v>
      </c>
      <c r="D15" s="3" t="s">
        <v>280</v>
      </c>
      <c r="E15" s="7">
        <v>155</v>
      </c>
      <c r="F15" s="7">
        <v>153</v>
      </c>
      <c r="G15" s="7">
        <v>134</v>
      </c>
      <c r="H15" s="7">
        <v>148</v>
      </c>
      <c r="I15" s="125">
        <f>92+110+89+97</f>
        <v>388</v>
      </c>
      <c r="J15" s="132">
        <f>K15-I15</f>
        <v>202</v>
      </c>
      <c r="K15" s="26">
        <f>SUM(E15:H15)</f>
        <v>590</v>
      </c>
      <c r="L15" s="25">
        <v>1</v>
      </c>
      <c r="O15" s="177" t="s">
        <v>281</v>
      </c>
    </row>
    <row r="16" spans="1:17" ht="17.100000000000001" customHeight="1" x14ac:dyDescent="0.25">
      <c r="A16" s="4">
        <v>13</v>
      </c>
      <c r="B16" s="63" t="s">
        <v>348</v>
      </c>
      <c r="C16" s="10" t="s">
        <v>299</v>
      </c>
      <c r="D16" s="3" t="s">
        <v>276</v>
      </c>
      <c r="E16" s="7">
        <v>149</v>
      </c>
      <c r="F16" s="7">
        <v>150</v>
      </c>
      <c r="G16" s="7">
        <v>155</v>
      </c>
      <c r="H16" s="7">
        <v>136</v>
      </c>
      <c r="I16" s="125">
        <v>393</v>
      </c>
      <c r="J16" s="132">
        <f>K16-I16</f>
        <v>197</v>
      </c>
      <c r="K16" s="26">
        <f>SUM(E16:H16)</f>
        <v>590</v>
      </c>
      <c r="L16" s="25">
        <v>2</v>
      </c>
    </row>
    <row r="17" spans="1:12" ht="17.100000000000001" hidden="1" customHeight="1" x14ac:dyDescent="0.25">
      <c r="A17" s="4">
        <v>14</v>
      </c>
      <c r="B17" s="189" t="s">
        <v>501</v>
      </c>
      <c r="C17" s="10" t="s">
        <v>500</v>
      </c>
      <c r="D17" s="194" t="s">
        <v>280</v>
      </c>
      <c r="E17" s="195">
        <v>140</v>
      </c>
      <c r="F17" s="195">
        <v>158</v>
      </c>
      <c r="G17" s="195">
        <v>154</v>
      </c>
      <c r="H17" s="195">
        <v>136</v>
      </c>
      <c r="I17" s="197">
        <f>87+97+85+93</f>
        <v>362</v>
      </c>
      <c r="J17" s="132">
        <f>K17-I17</f>
        <v>226</v>
      </c>
      <c r="K17" s="26">
        <f>SUM(E17:H17)</f>
        <v>588</v>
      </c>
      <c r="L17" s="25">
        <v>1</v>
      </c>
    </row>
    <row r="18" spans="1:12" ht="17.100000000000001" customHeight="1" x14ac:dyDescent="0.25">
      <c r="A18" s="4">
        <v>15</v>
      </c>
      <c r="B18" s="189" t="s">
        <v>531</v>
      </c>
      <c r="C18" s="10" t="s">
        <v>532</v>
      </c>
      <c r="D18" s="194" t="s">
        <v>276</v>
      </c>
      <c r="E18" s="195">
        <v>140</v>
      </c>
      <c r="F18" s="195">
        <v>155</v>
      </c>
      <c r="G18" s="195">
        <v>153</v>
      </c>
      <c r="H18" s="195">
        <v>137</v>
      </c>
      <c r="I18" s="197">
        <f>96+95+102+93</f>
        <v>386</v>
      </c>
      <c r="J18" s="132">
        <f>K18-I18</f>
        <v>199</v>
      </c>
      <c r="K18" s="26">
        <f>SUM(E18:H18)</f>
        <v>585</v>
      </c>
      <c r="L18" s="25">
        <v>2</v>
      </c>
    </row>
    <row r="19" spans="1:12" ht="17.100000000000001" hidden="1" customHeight="1" x14ac:dyDescent="0.25">
      <c r="A19" s="4">
        <v>16</v>
      </c>
      <c r="B19" s="189" t="s">
        <v>502</v>
      </c>
      <c r="C19" s="10" t="s">
        <v>500</v>
      </c>
      <c r="D19" s="194" t="s">
        <v>280</v>
      </c>
      <c r="E19" s="195">
        <v>125</v>
      </c>
      <c r="F19" s="195">
        <v>155</v>
      </c>
      <c r="G19" s="195">
        <v>143</v>
      </c>
      <c r="H19" s="195">
        <v>160</v>
      </c>
      <c r="I19" s="196">
        <f>88+85+98+104</f>
        <v>375</v>
      </c>
      <c r="J19" s="132">
        <f>K19-I19</f>
        <v>208</v>
      </c>
      <c r="K19" s="26">
        <f>SUM(E19:H19)</f>
        <v>583</v>
      </c>
      <c r="L19" s="25">
        <v>2</v>
      </c>
    </row>
    <row r="20" spans="1:12" ht="17.100000000000001" hidden="1" customHeight="1" x14ac:dyDescent="0.25">
      <c r="A20" s="7">
        <v>17</v>
      </c>
      <c r="B20" s="189" t="s">
        <v>533</v>
      </c>
      <c r="C20" s="10" t="s">
        <v>534</v>
      </c>
      <c r="D20" s="194" t="s">
        <v>280</v>
      </c>
      <c r="E20" s="195">
        <v>128</v>
      </c>
      <c r="F20" s="195">
        <v>150</v>
      </c>
      <c r="G20" s="195">
        <v>145</v>
      </c>
      <c r="H20" s="195">
        <v>155</v>
      </c>
      <c r="I20" s="196">
        <f>95+88+92+101</f>
        <v>376</v>
      </c>
      <c r="J20" s="132">
        <f>K20-I20</f>
        <v>202</v>
      </c>
      <c r="K20" s="26">
        <f>SUM(E20:H20)</f>
        <v>578</v>
      </c>
      <c r="L20" s="25">
        <v>1</v>
      </c>
    </row>
    <row r="21" spans="1:12" ht="17.100000000000001" hidden="1" customHeight="1" x14ac:dyDescent="0.25">
      <c r="A21" s="4">
        <v>18</v>
      </c>
      <c r="B21" s="189" t="s">
        <v>477</v>
      </c>
      <c r="C21" s="10" t="s">
        <v>476</v>
      </c>
      <c r="D21" s="194" t="s">
        <v>277</v>
      </c>
      <c r="E21" s="195">
        <v>146</v>
      </c>
      <c r="F21" s="195">
        <v>158</v>
      </c>
      <c r="G21" s="195">
        <v>143</v>
      </c>
      <c r="H21" s="195">
        <v>130</v>
      </c>
      <c r="I21" s="196">
        <f>101+109+92+88</f>
        <v>390</v>
      </c>
      <c r="J21" s="132">
        <f>K21-I21</f>
        <v>187</v>
      </c>
      <c r="K21" s="26">
        <f>SUM(E21:H21)</f>
        <v>577</v>
      </c>
      <c r="L21" s="25">
        <v>3</v>
      </c>
    </row>
    <row r="22" spans="1:12" ht="17.100000000000001" customHeight="1" x14ac:dyDescent="0.25">
      <c r="A22" s="4">
        <v>19</v>
      </c>
      <c r="B22" s="189" t="s">
        <v>572</v>
      </c>
      <c r="C22" s="10" t="s">
        <v>570</v>
      </c>
      <c r="D22" s="194" t="s">
        <v>276</v>
      </c>
      <c r="E22" s="195">
        <v>145</v>
      </c>
      <c r="F22" s="195">
        <v>137</v>
      </c>
      <c r="G22" s="195">
        <v>147</v>
      </c>
      <c r="H22" s="195">
        <v>148</v>
      </c>
      <c r="I22" s="196">
        <f>93+86+93+104</f>
        <v>376</v>
      </c>
      <c r="J22" s="132">
        <f>K22-I22</f>
        <v>201</v>
      </c>
      <c r="K22" s="26">
        <f>SUM(E22:H22)</f>
        <v>577</v>
      </c>
      <c r="L22" s="25">
        <v>6</v>
      </c>
    </row>
    <row r="23" spans="1:12" ht="17.100000000000001" hidden="1" customHeight="1" x14ac:dyDescent="0.25">
      <c r="A23" s="7">
        <v>20</v>
      </c>
      <c r="B23" s="63" t="s">
        <v>433</v>
      </c>
      <c r="C23" s="174" t="s">
        <v>292</v>
      </c>
      <c r="D23" s="3" t="s">
        <v>278</v>
      </c>
      <c r="E23" s="7">
        <v>137</v>
      </c>
      <c r="F23" s="7">
        <v>129</v>
      </c>
      <c r="G23" s="7">
        <v>164</v>
      </c>
      <c r="H23" s="7">
        <v>143</v>
      </c>
      <c r="I23" s="124">
        <f>85+79+111+99</f>
        <v>374</v>
      </c>
      <c r="J23" s="132">
        <f>K23-I23</f>
        <v>199</v>
      </c>
      <c r="K23" s="26">
        <f>SUM(E23:H23)</f>
        <v>573</v>
      </c>
      <c r="L23" s="25">
        <v>3</v>
      </c>
    </row>
    <row r="24" spans="1:12" ht="17.100000000000001" hidden="1" customHeight="1" x14ac:dyDescent="0.25">
      <c r="A24" s="4">
        <v>21</v>
      </c>
      <c r="B24" s="63" t="s">
        <v>448</v>
      </c>
      <c r="C24" s="174" t="s">
        <v>449</v>
      </c>
      <c r="D24" s="3" t="s">
        <v>277</v>
      </c>
      <c r="E24" s="7">
        <v>144</v>
      </c>
      <c r="F24" s="7">
        <v>138</v>
      </c>
      <c r="G24" s="7">
        <v>151</v>
      </c>
      <c r="H24" s="7">
        <v>140</v>
      </c>
      <c r="I24" s="124">
        <f>100+96+99+97</f>
        <v>392</v>
      </c>
      <c r="J24" s="132">
        <f>K24-I24</f>
        <v>181</v>
      </c>
      <c r="K24" s="26">
        <f>SUM(E24:H24)</f>
        <v>573</v>
      </c>
      <c r="L24" s="25">
        <v>5</v>
      </c>
    </row>
    <row r="25" spans="1:12" ht="17.100000000000001" customHeight="1" x14ac:dyDescent="0.25">
      <c r="A25" s="4">
        <v>22</v>
      </c>
      <c r="B25" s="189" t="s">
        <v>585</v>
      </c>
      <c r="C25" s="10" t="s">
        <v>581</v>
      </c>
      <c r="D25" s="194" t="s">
        <v>276</v>
      </c>
      <c r="E25" s="195">
        <v>141</v>
      </c>
      <c r="F25" s="195">
        <v>147</v>
      </c>
      <c r="G25" s="195">
        <v>146</v>
      </c>
      <c r="H25" s="195">
        <v>139</v>
      </c>
      <c r="I25" s="196">
        <f>88+85+93+100</f>
        <v>366</v>
      </c>
      <c r="J25" s="132">
        <f>K25-I25</f>
        <v>207</v>
      </c>
      <c r="K25" s="26">
        <f>SUM(E25:H25)</f>
        <v>573</v>
      </c>
      <c r="L25" s="25">
        <v>3</v>
      </c>
    </row>
    <row r="26" spans="1:12" ht="17.100000000000001" hidden="1" customHeight="1" x14ac:dyDescent="0.25">
      <c r="A26" s="4">
        <v>23</v>
      </c>
      <c r="B26" s="63" t="s">
        <v>366</v>
      </c>
      <c r="C26" s="10" t="s">
        <v>367</v>
      </c>
      <c r="D26" s="3" t="s">
        <v>279</v>
      </c>
      <c r="E26" s="7">
        <v>126</v>
      </c>
      <c r="F26" s="7">
        <v>143</v>
      </c>
      <c r="G26" s="7">
        <v>160</v>
      </c>
      <c r="H26" s="7">
        <v>143</v>
      </c>
      <c r="I26" s="124">
        <f>81+93+99+90</f>
        <v>363</v>
      </c>
      <c r="J26" s="132">
        <f>K26-I26</f>
        <v>209</v>
      </c>
      <c r="K26" s="26">
        <f>SUM(E26:H26)</f>
        <v>572</v>
      </c>
      <c r="L26" s="25">
        <v>3</v>
      </c>
    </row>
    <row r="27" spans="1:12" ht="17.100000000000001" customHeight="1" x14ac:dyDescent="0.25">
      <c r="A27" s="4">
        <v>24</v>
      </c>
      <c r="B27" s="189" t="s">
        <v>415</v>
      </c>
      <c r="C27" s="10" t="s">
        <v>439</v>
      </c>
      <c r="D27" s="194" t="s">
        <v>276</v>
      </c>
      <c r="E27" s="195">
        <v>147</v>
      </c>
      <c r="F27" s="195">
        <v>138</v>
      </c>
      <c r="G27" s="195">
        <v>152</v>
      </c>
      <c r="H27" s="195">
        <v>135</v>
      </c>
      <c r="I27" s="196">
        <f>96+98+98+90</f>
        <v>382</v>
      </c>
      <c r="J27" s="132">
        <f>K27-I27</f>
        <v>190</v>
      </c>
      <c r="K27" s="26">
        <f>SUM(E27:H27)</f>
        <v>572</v>
      </c>
      <c r="L27" s="25">
        <v>6</v>
      </c>
    </row>
    <row r="28" spans="1:12" ht="17.100000000000001" customHeight="1" x14ac:dyDescent="0.25">
      <c r="A28" s="4">
        <v>25</v>
      </c>
      <c r="B28" s="63" t="s">
        <v>417</v>
      </c>
      <c r="C28" s="174" t="s">
        <v>420</v>
      </c>
      <c r="D28" s="3" t="s">
        <v>276</v>
      </c>
      <c r="E28" s="7">
        <v>143</v>
      </c>
      <c r="F28" s="7">
        <v>122</v>
      </c>
      <c r="G28" s="7">
        <v>135</v>
      </c>
      <c r="H28" s="7">
        <v>170</v>
      </c>
      <c r="I28" s="124">
        <f>98+88+86+103</f>
        <v>375</v>
      </c>
      <c r="J28" s="132">
        <f>K28-I28</f>
        <v>195</v>
      </c>
      <c r="K28" s="26">
        <f>SUM(E28:H28)</f>
        <v>570</v>
      </c>
      <c r="L28" s="25">
        <v>5</v>
      </c>
    </row>
    <row r="29" spans="1:12" ht="17.100000000000001" customHeight="1" x14ac:dyDescent="0.2">
      <c r="A29" s="7">
        <v>26</v>
      </c>
      <c r="B29" s="170" t="s">
        <v>392</v>
      </c>
      <c r="C29" s="10" t="s">
        <v>391</v>
      </c>
      <c r="D29" s="3" t="s">
        <v>276</v>
      </c>
      <c r="E29" s="7">
        <v>139</v>
      </c>
      <c r="F29" s="7">
        <v>144</v>
      </c>
      <c r="G29" s="7">
        <v>147</v>
      </c>
      <c r="H29" s="7">
        <v>140</v>
      </c>
      <c r="I29" s="124">
        <f>89+81+87+95</f>
        <v>352</v>
      </c>
      <c r="J29" s="132">
        <f>K29-I29</f>
        <v>218</v>
      </c>
      <c r="K29" s="26">
        <f>SUM(E29:H29)</f>
        <v>570</v>
      </c>
      <c r="L29" s="25">
        <v>1</v>
      </c>
    </row>
    <row r="30" spans="1:12" ht="17.100000000000001" customHeight="1" x14ac:dyDescent="0.25">
      <c r="A30" s="4">
        <v>27</v>
      </c>
      <c r="B30" s="63" t="s">
        <v>445</v>
      </c>
      <c r="C30" s="4" t="s">
        <v>447</v>
      </c>
      <c r="D30" s="3" t="s">
        <v>276</v>
      </c>
      <c r="E30" s="7">
        <v>157</v>
      </c>
      <c r="F30" s="7">
        <v>132</v>
      </c>
      <c r="G30" s="7">
        <v>154</v>
      </c>
      <c r="H30" s="7">
        <v>127</v>
      </c>
      <c r="I30" s="124">
        <f>104+96+101+101</f>
        <v>402</v>
      </c>
      <c r="J30" s="132">
        <f>K30-I30</f>
        <v>168</v>
      </c>
      <c r="K30" s="26">
        <f>SUM(E30:H30)</f>
        <v>570</v>
      </c>
      <c r="L30" s="25">
        <v>4</v>
      </c>
    </row>
    <row r="31" spans="1:12" ht="17.100000000000001" customHeight="1" x14ac:dyDescent="0.25">
      <c r="A31" s="4">
        <v>28</v>
      </c>
      <c r="B31" s="189" t="s">
        <v>571</v>
      </c>
      <c r="C31" s="11" t="s">
        <v>570</v>
      </c>
      <c r="D31" s="194" t="s">
        <v>276</v>
      </c>
      <c r="E31" s="195">
        <v>147</v>
      </c>
      <c r="F31" s="195">
        <v>136</v>
      </c>
      <c r="G31" s="195">
        <v>144</v>
      </c>
      <c r="H31" s="195">
        <v>143</v>
      </c>
      <c r="I31" s="196">
        <f>103+91+91+101</f>
        <v>386</v>
      </c>
      <c r="J31" s="132">
        <f>K31-I31</f>
        <v>184</v>
      </c>
      <c r="K31" s="26">
        <f>SUM(E31:H31)</f>
        <v>570</v>
      </c>
      <c r="L31" s="25">
        <v>4</v>
      </c>
    </row>
    <row r="32" spans="1:12" ht="17.100000000000001" hidden="1" customHeight="1" x14ac:dyDescent="0.25">
      <c r="A32" s="7">
        <v>29</v>
      </c>
      <c r="B32" s="63" t="s">
        <v>405</v>
      </c>
      <c r="C32" s="11" t="s">
        <v>404</v>
      </c>
      <c r="D32" s="3" t="s">
        <v>279</v>
      </c>
      <c r="E32" s="7">
        <v>146</v>
      </c>
      <c r="F32" s="7">
        <v>142</v>
      </c>
      <c r="G32" s="7">
        <v>145</v>
      </c>
      <c r="H32" s="7">
        <v>136</v>
      </c>
      <c r="I32" s="124">
        <f>112+90+92+92</f>
        <v>386</v>
      </c>
      <c r="J32" s="132">
        <f>K32-I32</f>
        <v>183</v>
      </c>
      <c r="K32" s="26">
        <f>SUM(E32:H32)</f>
        <v>569</v>
      </c>
      <c r="L32" s="25">
        <v>7</v>
      </c>
    </row>
    <row r="33" spans="1:14" ht="17.100000000000001" customHeight="1" x14ac:dyDescent="0.25">
      <c r="A33" s="4">
        <v>30</v>
      </c>
      <c r="B33" s="63" t="s">
        <v>446</v>
      </c>
      <c r="C33" s="4" t="s">
        <v>447</v>
      </c>
      <c r="D33" s="3" t="s">
        <v>276</v>
      </c>
      <c r="E33" s="7">
        <v>142</v>
      </c>
      <c r="F33" s="7">
        <v>139</v>
      </c>
      <c r="G33" s="7">
        <v>142</v>
      </c>
      <c r="H33" s="7">
        <v>146</v>
      </c>
      <c r="I33" s="124">
        <f>89+85+90+101</f>
        <v>365</v>
      </c>
      <c r="J33" s="132">
        <f>K33-I33</f>
        <v>204</v>
      </c>
      <c r="K33" s="26">
        <f>SUM(E33:H33)</f>
        <v>569</v>
      </c>
      <c r="L33" s="25">
        <v>2</v>
      </c>
    </row>
    <row r="34" spans="1:14" ht="17.100000000000001" hidden="1" customHeight="1" x14ac:dyDescent="0.25">
      <c r="A34" s="4">
        <v>31</v>
      </c>
      <c r="B34" s="63" t="s">
        <v>454</v>
      </c>
      <c r="C34" s="4" t="s">
        <v>292</v>
      </c>
      <c r="D34" s="3" t="s">
        <v>277</v>
      </c>
      <c r="E34" s="7">
        <v>146</v>
      </c>
      <c r="F34" s="7">
        <v>132</v>
      </c>
      <c r="G34" s="7">
        <v>148</v>
      </c>
      <c r="H34" s="7">
        <v>142</v>
      </c>
      <c r="I34" s="124">
        <f>101+83+104+99</f>
        <v>387</v>
      </c>
      <c r="J34" s="132">
        <f>K34-I34</f>
        <v>181</v>
      </c>
      <c r="K34" s="26">
        <f>SUM(E34:H34)</f>
        <v>568</v>
      </c>
      <c r="L34" s="25">
        <v>7</v>
      </c>
    </row>
    <row r="35" spans="1:14" ht="17.100000000000001" customHeight="1" x14ac:dyDescent="0.25">
      <c r="A35" s="4">
        <v>32</v>
      </c>
      <c r="B35" s="63" t="s">
        <v>431</v>
      </c>
      <c r="C35" s="4" t="s">
        <v>420</v>
      </c>
      <c r="D35" s="3" t="s">
        <v>276</v>
      </c>
      <c r="E35" s="7">
        <v>143</v>
      </c>
      <c r="F35" s="7">
        <v>137</v>
      </c>
      <c r="G35" s="7">
        <v>148</v>
      </c>
      <c r="H35" s="7">
        <v>139</v>
      </c>
      <c r="I35" s="124">
        <f>89+92+95+95</f>
        <v>371</v>
      </c>
      <c r="J35" s="132">
        <f>K35-I35</f>
        <v>196</v>
      </c>
      <c r="K35" s="26">
        <f>SUM(E35:H35)</f>
        <v>567</v>
      </c>
      <c r="L35" s="25">
        <v>0</v>
      </c>
    </row>
    <row r="36" spans="1:14" ht="17.100000000000001" hidden="1" customHeight="1" x14ac:dyDescent="0.25">
      <c r="A36" s="7">
        <v>33</v>
      </c>
      <c r="B36" s="165" t="s">
        <v>480</v>
      </c>
      <c r="C36" s="4" t="s">
        <v>410</v>
      </c>
      <c r="D36" s="3" t="s">
        <v>277</v>
      </c>
      <c r="E36" s="7">
        <v>161</v>
      </c>
      <c r="F36" s="7">
        <v>131</v>
      </c>
      <c r="G36" s="7">
        <v>142</v>
      </c>
      <c r="H36" s="7">
        <v>132</v>
      </c>
      <c r="I36" s="124">
        <f>90+95+100+96</f>
        <v>381</v>
      </c>
      <c r="J36" s="132">
        <f>K36-I36</f>
        <v>185</v>
      </c>
      <c r="K36" s="26">
        <f>SUM(E36:H36)</f>
        <v>566</v>
      </c>
      <c r="L36" s="25">
        <v>6</v>
      </c>
    </row>
    <row r="37" spans="1:14" ht="17.100000000000001" hidden="1" customHeight="1" x14ac:dyDescent="0.25">
      <c r="A37" s="4">
        <v>34</v>
      </c>
      <c r="B37" s="66" t="s">
        <v>464</v>
      </c>
      <c r="C37" s="4" t="s">
        <v>462</v>
      </c>
      <c r="D37" s="194" t="s">
        <v>277</v>
      </c>
      <c r="E37" s="195">
        <v>129</v>
      </c>
      <c r="F37" s="195">
        <v>168</v>
      </c>
      <c r="G37" s="195">
        <v>142</v>
      </c>
      <c r="H37" s="195">
        <v>127</v>
      </c>
      <c r="I37" s="196">
        <f>85+98+88+73</f>
        <v>344</v>
      </c>
      <c r="J37" s="132">
        <f>K37-I37</f>
        <v>222</v>
      </c>
      <c r="K37" s="26">
        <f>SUM(E37:H37)</f>
        <v>566</v>
      </c>
      <c r="L37" s="25">
        <v>2</v>
      </c>
    </row>
    <row r="38" spans="1:14" ht="17.100000000000001" customHeight="1" x14ac:dyDescent="0.25">
      <c r="A38" s="4">
        <v>35</v>
      </c>
      <c r="B38" s="165" t="s">
        <v>438</v>
      </c>
      <c r="C38" s="4" t="s">
        <v>439</v>
      </c>
      <c r="D38" s="3" t="s">
        <v>276</v>
      </c>
      <c r="E38" s="7">
        <v>134</v>
      </c>
      <c r="F38" s="7">
        <v>154</v>
      </c>
      <c r="G38" s="7">
        <v>136</v>
      </c>
      <c r="H38" s="7">
        <v>141</v>
      </c>
      <c r="I38" s="124">
        <f>82+102+91+88</f>
        <v>363</v>
      </c>
      <c r="J38" s="132">
        <f>K38-I38</f>
        <v>202</v>
      </c>
      <c r="K38" s="26">
        <f>SUM(E38:H38)</f>
        <v>565</v>
      </c>
      <c r="L38" s="25">
        <v>3</v>
      </c>
      <c r="N38" t="s">
        <v>5</v>
      </c>
    </row>
    <row r="39" spans="1:14" ht="17.100000000000001" customHeight="1" x14ac:dyDescent="0.25">
      <c r="A39" s="4">
        <v>36</v>
      </c>
      <c r="B39" s="165" t="s">
        <v>441</v>
      </c>
      <c r="C39" s="4" t="s">
        <v>439</v>
      </c>
      <c r="D39" s="3" t="s">
        <v>276</v>
      </c>
      <c r="E39" s="7">
        <v>156</v>
      </c>
      <c r="F39" s="7">
        <v>132</v>
      </c>
      <c r="G39" s="7">
        <v>134</v>
      </c>
      <c r="H39" s="7">
        <v>143</v>
      </c>
      <c r="I39" s="124">
        <f>107+98+93+107</f>
        <v>405</v>
      </c>
      <c r="J39" s="132">
        <f>K39-I39</f>
        <v>160</v>
      </c>
      <c r="K39" s="26">
        <f>SUM(E39:H39)</f>
        <v>565</v>
      </c>
      <c r="L39" s="25">
        <v>7</v>
      </c>
    </row>
    <row r="40" spans="1:14" ht="17.100000000000001" customHeight="1" x14ac:dyDescent="0.25">
      <c r="A40" s="4">
        <v>37</v>
      </c>
      <c r="B40" s="189" t="s">
        <v>584</v>
      </c>
      <c r="C40" s="11" t="s">
        <v>581</v>
      </c>
      <c r="D40" s="194" t="s">
        <v>276</v>
      </c>
      <c r="E40" s="195">
        <v>149</v>
      </c>
      <c r="F40" s="195">
        <v>138</v>
      </c>
      <c r="G40" s="195">
        <v>157</v>
      </c>
      <c r="H40" s="195">
        <v>119</v>
      </c>
      <c r="I40" s="196">
        <f>91+94+104+93</f>
        <v>382</v>
      </c>
      <c r="J40" s="132">
        <f>K40-I40</f>
        <v>181</v>
      </c>
      <c r="K40" s="26">
        <f>SUM(E40:H40)</f>
        <v>563</v>
      </c>
      <c r="L40" s="25">
        <v>9</v>
      </c>
    </row>
    <row r="41" spans="1:14" ht="17.100000000000001" hidden="1" customHeight="1" x14ac:dyDescent="0.25">
      <c r="A41" s="4">
        <v>38</v>
      </c>
      <c r="B41" s="63" t="s">
        <v>451</v>
      </c>
      <c r="C41" s="4" t="s">
        <v>449</v>
      </c>
      <c r="D41" s="3" t="s">
        <v>279</v>
      </c>
      <c r="E41" s="7">
        <v>146</v>
      </c>
      <c r="F41" s="7">
        <v>136</v>
      </c>
      <c r="G41" s="7">
        <v>138</v>
      </c>
      <c r="H41" s="7">
        <v>142</v>
      </c>
      <c r="I41" s="124">
        <f>93+92+94+90</f>
        <v>369</v>
      </c>
      <c r="J41" s="132">
        <f>K41-I41</f>
        <v>193</v>
      </c>
      <c r="K41" s="26">
        <f>SUM(E41:H41)</f>
        <v>562</v>
      </c>
      <c r="L41" s="25">
        <v>7</v>
      </c>
    </row>
    <row r="42" spans="1:14" ht="17.100000000000001" customHeight="1" x14ac:dyDescent="0.25">
      <c r="A42" s="4">
        <v>39</v>
      </c>
      <c r="B42" s="189" t="s">
        <v>608</v>
      </c>
      <c r="C42" s="11" t="s">
        <v>606</v>
      </c>
      <c r="D42" s="293" t="s">
        <v>276</v>
      </c>
      <c r="E42" s="294">
        <v>148</v>
      </c>
      <c r="F42" s="294">
        <v>137</v>
      </c>
      <c r="G42" s="294">
        <v>142</v>
      </c>
      <c r="H42" s="294">
        <v>135</v>
      </c>
      <c r="I42" s="133">
        <f>95+101+98+100</f>
        <v>394</v>
      </c>
      <c r="J42" s="132">
        <f>K42-I42</f>
        <v>168</v>
      </c>
      <c r="K42" s="26">
        <f>SUM(E42:H42)</f>
        <v>562</v>
      </c>
      <c r="L42" s="25">
        <v>4</v>
      </c>
    </row>
    <row r="43" spans="1:14" ht="17.100000000000001" hidden="1" customHeight="1" x14ac:dyDescent="0.25">
      <c r="A43" s="4">
        <v>40</v>
      </c>
      <c r="B43" s="189" t="s">
        <v>536</v>
      </c>
      <c r="C43" s="11" t="s">
        <v>534</v>
      </c>
      <c r="D43" s="194" t="s">
        <v>280</v>
      </c>
      <c r="E43" s="195">
        <v>112</v>
      </c>
      <c r="F43" s="195">
        <v>138</v>
      </c>
      <c r="G43" s="195">
        <v>146</v>
      </c>
      <c r="H43" s="195">
        <v>164</v>
      </c>
      <c r="I43" s="196">
        <f>85+102+94+101</f>
        <v>382</v>
      </c>
      <c r="J43" s="132">
        <f>K43-I43</f>
        <v>178</v>
      </c>
      <c r="K43" s="26">
        <f>SUM(E43:H43)</f>
        <v>560</v>
      </c>
      <c r="L43" s="25">
        <v>5</v>
      </c>
    </row>
    <row r="44" spans="1:14" ht="17.100000000000001" hidden="1" customHeight="1" x14ac:dyDescent="0.25">
      <c r="A44" s="4">
        <v>41</v>
      </c>
      <c r="B44" s="189" t="s">
        <v>545</v>
      </c>
      <c r="C44" s="11" t="s">
        <v>339</v>
      </c>
      <c r="D44" s="194" t="s">
        <v>280</v>
      </c>
      <c r="E44" s="195">
        <v>131</v>
      </c>
      <c r="F44" s="195">
        <v>126</v>
      </c>
      <c r="G44" s="195">
        <v>146</v>
      </c>
      <c r="H44" s="195">
        <v>156</v>
      </c>
      <c r="I44" s="196">
        <f>88+90+104+111</f>
        <v>393</v>
      </c>
      <c r="J44" s="132">
        <f>K44-I44</f>
        <v>166</v>
      </c>
      <c r="K44" s="26">
        <f>SUM(E44:H44)</f>
        <v>559</v>
      </c>
      <c r="L44" s="25">
        <v>8</v>
      </c>
    </row>
    <row r="45" spans="1:14" ht="17.100000000000001" customHeight="1" x14ac:dyDescent="0.25">
      <c r="A45" s="4">
        <v>42</v>
      </c>
      <c r="B45" s="63" t="s">
        <v>430</v>
      </c>
      <c r="C45" s="4" t="s">
        <v>420</v>
      </c>
      <c r="D45" s="3" t="s">
        <v>276</v>
      </c>
      <c r="E45" s="7">
        <v>133</v>
      </c>
      <c r="F45" s="7">
        <v>160</v>
      </c>
      <c r="G45" s="7">
        <v>132</v>
      </c>
      <c r="H45" s="7">
        <v>135</v>
      </c>
      <c r="I45" s="124">
        <f>88+106+97+90</f>
        <v>381</v>
      </c>
      <c r="J45" s="132">
        <f>K45-I45</f>
        <v>179</v>
      </c>
      <c r="K45" s="26">
        <f>SUM(E45:H45)</f>
        <v>560</v>
      </c>
      <c r="L45" s="25">
        <v>4</v>
      </c>
    </row>
    <row r="46" spans="1:14" ht="17.100000000000001" customHeight="1" x14ac:dyDescent="0.2">
      <c r="A46" s="4">
        <v>43</v>
      </c>
      <c r="B46" s="170" t="s">
        <v>393</v>
      </c>
      <c r="C46" s="11" t="s">
        <v>391</v>
      </c>
      <c r="D46" s="3" t="s">
        <v>276</v>
      </c>
      <c r="E46" s="7">
        <v>129</v>
      </c>
      <c r="F46" s="7">
        <v>123</v>
      </c>
      <c r="G46" s="7">
        <v>151</v>
      </c>
      <c r="H46" s="7">
        <v>155</v>
      </c>
      <c r="I46" s="124">
        <f>97+79+96+95</f>
        <v>367</v>
      </c>
      <c r="J46" s="132">
        <f>K46-I46</f>
        <v>191</v>
      </c>
      <c r="K46" s="26">
        <f>SUM(E46:H46)</f>
        <v>558</v>
      </c>
      <c r="L46" s="25">
        <v>4</v>
      </c>
    </row>
    <row r="47" spans="1:14" ht="17.100000000000001" hidden="1" customHeight="1" x14ac:dyDescent="0.25">
      <c r="A47" s="4">
        <v>44</v>
      </c>
      <c r="B47" s="63" t="s">
        <v>321</v>
      </c>
      <c r="C47" s="11" t="s">
        <v>322</v>
      </c>
      <c r="D47" s="3" t="s">
        <v>279</v>
      </c>
      <c r="E47" s="7">
        <v>141</v>
      </c>
      <c r="F47" s="7">
        <v>144</v>
      </c>
      <c r="G47" s="7">
        <v>136</v>
      </c>
      <c r="H47" s="7">
        <v>136</v>
      </c>
      <c r="I47" s="124">
        <v>389</v>
      </c>
      <c r="J47" s="132">
        <v>168</v>
      </c>
      <c r="K47" s="26">
        <f>SUM(E47:H47)</f>
        <v>557</v>
      </c>
      <c r="L47" s="25">
        <v>5</v>
      </c>
    </row>
    <row r="48" spans="1:14" ht="17.100000000000001" hidden="1" customHeight="1" x14ac:dyDescent="0.2">
      <c r="A48" s="4">
        <v>45</v>
      </c>
      <c r="B48" s="170" t="s">
        <v>385</v>
      </c>
      <c r="C48" s="11" t="s">
        <v>381</v>
      </c>
      <c r="D48" s="3" t="s">
        <v>277</v>
      </c>
      <c r="E48" s="7">
        <v>160</v>
      </c>
      <c r="F48" s="7">
        <v>109</v>
      </c>
      <c r="G48" s="7">
        <v>147</v>
      </c>
      <c r="H48" s="7">
        <v>141</v>
      </c>
      <c r="I48" s="124">
        <f>90+74+96+90</f>
        <v>350</v>
      </c>
      <c r="J48" s="132">
        <f>K48-I48</f>
        <v>207</v>
      </c>
      <c r="K48" s="26">
        <f>SUM(E48:H48)</f>
        <v>557</v>
      </c>
      <c r="L48" s="25">
        <v>7</v>
      </c>
    </row>
    <row r="49" spans="1:12" ht="17.100000000000001" hidden="1" customHeight="1" x14ac:dyDescent="0.2">
      <c r="A49" s="4">
        <v>46</v>
      </c>
      <c r="B49" s="170" t="s">
        <v>379</v>
      </c>
      <c r="C49" s="11" t="s">
        <v>376</v>
      </c>
      <c r="D49" s="3" t="s">
        <v>277</v>
      </c>
      <c r="E49" s="7">
        <v>124</v>
      </c>
      <c r="F49" s="7">
        <v>149</v>
      </c>
      <c r="G49" s="7">
        <v>139</v>
      </c>
      <c r="H49" s="7">
        <v>145</v>
      </c>
      <c r="I49" s="124">
        <f>88+96+85+91</f>
        <v>360</v>
      </c>
      <c r="J49" s="132">
        <f>K49-I49</f>
        <v>197</v>
      </c>
      <c r="K49" s="26">
        <f>SUM(E49:H49)</f>
        <v>557</v>
      </c>
      <c r="L49" s="25">
        <v>3</v>
      </c>
    </row>
    <row r="50" spans="1:12" ht="17.100000000000001" hidden="1" customHeight="1" x14ac:dyDescent="0.25">
      <c r="A50" s="4">
        <v>47</v>
      </c>
      <c r="B50" s="63" t="s">
        <v>346</v>
      </c>
      <c r="C50" s="11" t="s">
        <v>292</v>
      </c>
      <c r="D50" s="93" t="s">
        <v>280</v>
      </c>
      <c r="E50" s="7">
        <v>149</v>
      </c>
      <c r="F50" s="7">
        <v>131</v>
      </c>
      <c r="G50" s="7">
        <v>138</v>
      </c>
      <c r="H50" s="7">
        <v>137</v>
      </c>
      <c r="I50" s="124">
        <f>95+95+93+92</f>
        <v>375</v>
      </c>
      <c r="J50" s="132">
        <f>K50-I50</f>
        <v>180</v>
      </c>
      <c r="K50" s="26">
        <f>SUM(E50:H50)</f>
        <v>555</v>
      </c>
      <c r="L50" s="25">
        <v>2</v>
      </c>
    </row>
    <row r="51" spans="1:12" ht="17.100000000000001" hidden="1" customHeight="1" x14ac:dyDescent="0.25">
      <c r="A51" s="7">
        <v>48</v>
      </c>
      <c r="B51" s="63" t="s">
        <v>325</v>
      </c>
      <c r="C51" s="11" t="s">
        <v>322</v>
      </c>
      <c r="D51" s="3" t="s">
        <v>277</v>
      </c>
      <c r="E51" s="7">
        <v>142</v>
      </c>
      <c r="F51" s="7">
        <v>149</v>
      </c>
      <c r="G51" s="7">
        <v>113</v>
      </c>
      <c r="H51" s="7">
        <v>151</v>
      </c>
      <c r="I51" s="124">
        <v>386</v>
      </c>
      <c r="J51" s="132">
        <v>169</v>
      </c>
      <c r="K51" s="26">
        <f>SUM(E51:H51)</f>
        <v>555</v>
      </c>
      <c r="L51" s="25">
        <v>4</v>
      </c>
    </row>
    <row r="52" spans="1:12" ht="17.100000000000001" hidden="1" customHeight="1" x14ac:dyDescent="0.2">
      <c r="A52" s="4">
        <v>49</v>
      </c>
      <c r="B52" s="170" t="s">
        <v>382</v>
      </c>
      <c r="C52" s="11" t="s">
        <v>381</v>
      </c>
      <c r="D52" s="3" t="s">
        <v>277</v>
      </c>
      <c r="E52" s="7">
        <v>145</v>
      </c>
      <c r="F52" s="7">
        <v>129</v>
      </c>
      <c r="G52" s="7">
        <v>127</v>
      </c>
      <c r="H52" s="7">
        <v>153</v>
      </c>
      <c r="I52" s="124">
        <f>100+94+96+101</f>
        <v>391</v>
      </c>
      <c r="J52" s="132">
        <f>K52-I52</f>
        <v>163</v>
      </c>
      <c r="K52" s="26">
        <f>SUM(E52:H52)</f>
        <v>554</v>
      </c>
      <c r="L52" s="25">
        <v>8</v>
      </c>
    </row>
    <row r="53" spans="1:12" ht="17.100000000000001" hidden="1" customHeight="1" x14ac:dyDescent="0.25">
      <c r="A53" s="4">
        <v>50</v>
      </c>
      <c r="B53" s="189" t="s">
        <v>504</v>
      </c>
      <c r="C53" s="11" t="s">
        <v>500</v>
      </c>
      <c r="D53" s="194" t="s">
        <v>280</v>
      </c>
      <c r="E53" s="195">
        <v>146</v>
      </c>
      <c r="F53" s="195">
        <v>131</v>
      </c>
      <c r="G53" s="195">
        <v>135</v>
      </c>
      <c r="H53" s="195">
        <v>142</v>
      </c>
      <c r="I53" s="196">
        <f>97+86+94+91</f>
        <v>368</v>
      </c>
      <c r="J53" s="132">
        <f>K53-I53</f>
        <v>186</v>
      </c>
      <c r="K53" s="26">
        <f>SUM(E53:H53)</f>
        <v>554</v>
      </c>
      <c r="L53" s="25">
        <v>4</v>
      </c>
    </row>
    <row r="54" spans="1:12" ht="17.100000000000001" customHeight="1" x14ac:dyDescent="0.25">
      <c r="A54" s="4">
        <v>51</v>
      </c>
      <c r="B54" s="63" t="s">
        <v>418</v>
      </c>
      <c r="C54" s="4" t="s">
        <v>420</v>
      </c>
      <c r="D54" s="3" t="s">
        <v>276</v>
      </c>
      <c r="E54" s="7">
        <v>138</v>
      </c>
      <c r="F54" s="7">
        <v>153</v>
      </c>
      <c r="G54" s="7">
        <v>142</v>
      </c>
      <c r="H54" s="7">
        <v>124</v>
      </c>
      <c r="I54" s="124">
        <f>93+100+90+97</f>
        <v>380</v>
      </c>
      <c r="J54" s="132">
        <f>K54-I54</f>
        <v>177</v>
      </c>
      <c r="K54" s="26">
        <f>SUM(E54:H54)</f>
        <v>557</v>
      </c>
      <c r="L54" s="25">
        <v>1</v>
      </c>
    </row>
    <row r="55" spans="1:12" ht="17.100000000000001" customHeight="1" x14ac:dyDescent="0.25">
      <c r="A55" s="4">
        <v>52</v>
      </c>
      <c r="B55" s="189" t="s">
        <v>576</v>
      </c>
      <c r="C55" s="11" t="s">
        <v>570</v>
      </c>
      <c r="D55" s="194" t="s">
        <v>276</v>
      </c>
      <c r="E55" s="195">
        <v>147</v>
      </c>
      <c r="F55" s="195">
        <v>140</v>
      </c>
      <c r="G55" s="195">
        <v>133</v>
      </c>
      <c r="H55" s="195">
        <v>134</v>
      </c>
      <c r="I55" s="196">
        <f>102+91+98+99</f>
        <v>390</v>
      </c>
      <c r="J55" s="132">
        <f>K55-I55</f>
        <v>164</v>
      </c>
      <c r="K55" s="26">
        <f>SUM(E55:H55)</f>
        <v>554</v>
      </c>
      <c r="L55" s="25">
        <v>4</v>
      </c>
    </row>
    <row r="56" spans="1:12" ht="17.100000000000001" hidden="1" customHeight="1" x14ac:dyDescent="0.25">
      <c r="A56" s="4">
        <v>53</v>
      </c>
      <c r="B56" s="63" t="s">
        <v>425</v>
      </c>
      <c r="C56" s="4" t="s">
        <v>416</v>
      </c>
      <c r="D56" s="3" t="s">
        <v>277</v>
      </c>
      <c r="E56" s="7">
        <v>143</v>
      </c>
      <c r="F56" s="7">
        <v>133</v>
      </c>
      <c r="G56" s="7">
        <v>135</v>
      </c>
      <c r="H56" s="7">
        <v>142</v>
      </c>
      <c r="I56" s="124">
        <f>101+79+91+99</f>
        <v>370</v>
      </c>
      <c r="J56" s="132">
        <f>K56-I56</f>
        <v>183</v>
      </c>
      <c r="K56" s="26">
        <f>SUM(E56:H56)</f>
        <v>553</v>
      </c>
      <c r="L56" s="25">
        <v>4</v>
      </c>
    </row>
    <row r="57" spans="1:12" ht="17.100000000000001" customHeight="1" x14ac:dyDescent="0.25">
      <c r="A57" s="7">
        <v>54</v>
      </c>
      <c r="B57" s="189" t="s">
        <v>586</v>
      </c>
      <c r="C57" s="11" t="s">
        <v>581</v>
      </c>
      <c r="D57" s="194" t="s">
        <v>276</v>
      </c>
      <c r="E57" s="195">
        <v>143</v>
      </c>
      <c r="F57" s="195">
        <v>147</v>
      </c>
      <c r="G57" s="195">
        <v>129</v>
      </c>
      <c r="H57" s="195">
        <v>135</v>
      </c>
      <c r="I57" s="196">
        <f>89+88+94+95</f>
        <v>366</v>
      </c>
      <c r="J57" s="132">
        <f>K57-I57</f>
        <v>188</v>
      </c>
      <c r="K57" s="26">
        <f>SUM(E57:H57)</f>
        <v>554</v>
      </c>
      <c r="L57" s="25">
        <v>4</v>
      </c>
    </row>
    <row r="58" spans="1:12" ht="17.100000000000001" hidden="1" customHeight="1" x14ac:dyDescent="0.25">
      <c r="A58" s="4">
        <v>55</v>
      </c>
      <c r="B58" s="189" t="s">
        <v>478</v>
      </c>
      <c r="C58" s="11" t="s">
        <v>476</v>
      </c>
      <c r="D58" s="194" t="s">
        <v>277</v>
      </c>
      <c r="E58" s="195">
        <v>148</v>
      </c>
      <c r="F58" s="195">
        <v>138</v>
      </c>
      <c r="G58" s="195">
        <v>137</v>
      </c>
      <c r="H58" s="195">
        <v>130</v>
      </c>
      <c r="I58" s="196">
        <f>98+94+102+79</f>
        <v>373</v>
      </c>
      <c r="J58" s="132">
        <f>K58-I58</f>
        <v>180</v>
      </c>
      <c r="K58" s="26">
        <f>SUM(E58:H58)</f>
        <v>553</v>
      </c>
      <c r="L58" s="25">
        <v>4</v>
      </c>
    </row>
    <row r="59" spans="1:12" ht="17.100000000000001" customHeight="1" x14ac:dyDescent="0.25">
      <c r="A59" s="7">
        <v>56</v>
      </c>
      <c r="B59" s="63" t="s">
        <v>419</v>
      </c>
      <c r="C59" s="4" t="s">
        <v>421</v>
      </c>
      <c r="D59" s="3" t="s">
        <v>276</v>
      </c>
      <c r="E59" s="7">
        <v>120</v>
      </c>
      <c r="F59" s="7">
        <v>143</v>
      </c>
      <c r="G59" s="7">
        <v>146</v>
      </c>
      <c r="H59" s="7">
        <v>144</v>
      </c>
      <c r="I59" s="124">
        <f>76+91+101+83</f>
        <v>351</v>
      </c>
      <c r="J59" s="132">
        <f>K59-I59</f>
        <v>202</v>
      </c>
      <c r="K59" s="26">
        <f>SUM(E59:H59)</f>
        <v>553</v>
      </c>
      <c r="L59" s="25">
        <v>1</v>
      </c>
    </row>
    <row r="60" spans="1:12" ht="17.100000000000001" hidden="1" customHeight="1" x14ac:dyDescent="0.25">
      <c r="A60" s="4">
        <v>57</v>
      </c>
      <c r="B60" s="189" t="s">
        <v>601</v>
      </c>
      <c r="C60" s="11" t="s">
        <v>600</v>
      </c>
      <c r="D60" s="194" t="s">
        <v>280</v>
      </c>
      <c r="E60" s="195">
        <v>128</v>
      </c>
      <c r="F60" s="195">
        <v>149</v>
      </c>
      <c r="G60" s="195">
        <v>124</v>
      </c>
      <c r="H60" s="195">
        <v>152</v>
      </c>
      <c r="I60" s="196">
        <f>92+86+82+92</f>
        <v>352</v>
      </c>
      <c r="J60" s="132">
        <f>K60-I60</f>
        <v>201</v>
      </c>
      <c r="K60" s="26">
        <f>SUM(E60:H60)</f>
        <v>553</v>
      </c>
      <c r="L60" s="25">
        <v>2</v>
      </c>
    </row>
    <row r="61" spans="1:12" ht="17.100000000000001" hidden="1" customHeight="1" x14ac:dyDescent="0.25">
      <c r="A61" s="4">
        <v>58</v>
      </c>
      <c r="B61" s="189" t="s">
        <v>472</v>
      </c>
      <c r="C61" s="10" t="s">
        <v>468</v>
      </c>
      <c r="D61" s="194" t="s">
        <v>277</v>
      </c>
      <c r="E61" s="195">
        <v>142</v>
      </c>
      <c r="F61" s="195">
        <v>123</v>
      </c>
      <c r="G61" s="195">
        <v>143</v>
      </c>
      <c r="H61" s="195">
        <v>144</v>
      </c>
      <c r="I61" s="196">
        <f>88+79+89+109</f>
        <v>365</v>
      </c>
      <c r="J61" s="132">
        <f>K61-I61</f>
        <v>187</v>
      </c>
      <c r="K61" s="26">
        <f>SUM(E61:H61)</f>
        <v>552</v>
      </c>
      <c r="L61" s="25">
        <v>6</v>
      </c>
    </row>
    <row r="62" spans="1:12" ht="17.100000000000001" customHeight="1" x14ac:dyDescent="0.25">
      <c r="A62" s="7">
        <v>59</v>
      </c>
      <c r="B62" s="189" t="s">
        <v>491</v>
      </c>
      <c r="C62" s="10" t="s">
        <v>489</v>
      </c>
      <c r="D62" s="194" t="s">
        <v>276</v>
      </c>
      <c r="E62" s="195">
        <v>129</v>
      </c>
      <c r="F62" s="195">
        <v>149</v>
      </c>
      <c r="G62" s="195">
        <v>145</v>
      </c>
      <c r="H62" s="195">
        <v>130</v>
      </c>
      <c r="I62" s="196">
        <f>86+97+106+85</f>
        <v>374</v>
      </c>
      <c r="J62" s="132">
        <f>K62-I62</f>
        <v>179</v>
      </c>
      <c r="K62" s="26">
        <f>SUM(E62:H62)</f>
        <v>553</v>
      </c>
      <c r="L62" s="25">
        <v>8</v>
      </c>
    </row>
    <row r="63" spans="1:12" ht="17.100000000000001" hidden="1" customHeight="1" x14ac:dyDescent="0.25">
      <c r="A63" s="7">
        <v>60</v>
      </c>
      <c r="B63" s="63" t="s">
        <v>343</v>
      </c>
      <c r="C63" s="10" t="s">
        <v>341</v>
      </c>
      <c r="D63" s="3" t="s">
        <v>277</v>
      </c>
      <c r="E63" s="7">
        <v>140</v>
      </c>
      <c r="F63" s="7">
        <v>132</v>
      </c>
      <c r="G63" s="7">
        <v>154</v>
      </c>
      <c r="H63" s="7">
        <v>124</v>
      </c>
      <c r="I63" s="124">
        <f>86+99+91+80</f>
        <v>356</v>
      </c>
      <c r="J63" s="132">
        <f>K63-I63</f>
        <v>194</v>
      </c>
      <c r="K63" s="26">
        <f>SUM(E63:H63)</f>
        <v>550</v>
      </c>
      <c r="L63" s="25">
        <v>8</v>
      </c>
    </row>
    <row r="64" spans="1:12" ht="17.100000000000001" hidden="1" customHeight="1" x14ac:dyDescent="0.25">
      <c r="A64" s="4">
        <v>61</v>
      </c>
      <c r="B64" s="189" t="s">
        <v>522</v>
      </c>
      <c r="C64" s="10" t="s">
        <v>521</v>
      </c>
      <c r="D64" s="194" t="s">
        <v>280</v>
      </c>
      <c r="E64" s="195">
        <v>144</v>
      </c>
      <c r="F64" s="195">
        <v>123</v>
      </c>
      <c r="G64" s="195">
        <v>153</v>
      </c>
      <c r="H64" s="195">
        <v>130</v>
      </c>
      <c r="I64" s="196">
        <f>91+88+94+86</f>
        <v>359</v>
      </c>
      <c r="J64" s="132">
        <f>K64-I64</f>
        <v>191</v>
      </c>
      <c r="K64" s="26">
        <f>SUM(E64:H64)</f>
        <v>550</v>
      </c>
      <c r="L64" s="25">
        <v>6</v>
      </c>
    </row>
    <row r="65" spans="1:12" ht="17.100000000000001" customHeight="1" x14ac:dyDescent="0.2">
      <c r="A65" s="4">
        <v>62</v>
      </c>
      <c r="B65" s="170" t="s">
        <v>375</v>
      </c>
      <c r="C65" s="10" t="s">
        <v>372</v>
      </c>
      <c r="D65" s="3" t="s">
        <v>276</v>
      </c>
      <c r="E65" s="7">
        <v>152</v>
      </c>
      <c r="F65" s="7">
        <v>131</v>
      </c>
      <c r="G65" s="7">
        <v>145</v>
      </c>
      <c r="H65" s="7">
        <v>123</v>
      </c>
      <c r="I65" s="124">
        <f>98+89+100+87</f>
        <v>374</v>
      </c>
      <c r="J65" s="132">
        <f>K65-I65</f>
        <v>177</v>
      </c>
      <c r="K65" s="26">
        <f>SUM(E65:H65)</f>
        <v>551</v>
      </c>
      <c r="L65" s="25">
        <v>10</v>
      </c>
    </row>
    <row r="66" spans="1:12" ht="17.100000000000001" hidden="1" customHeight="1" x14ac:dyDescent="0.2">
      <c r="A66" s="4">
        <v>63</v>
      </c>
      <c r="B66" s="170" t="s">
        <v>373</v>
      </c>
      <c r="C66" s="11" t="s">
        <v>372</v>
      </c>
      <c r="D66" s="3" t="s">
        <v>280</v>
      </c>
      <c r="E66" s="7">
        <v>159</v>
      </c>
      <c r="F66" s="7">
        <v>134</v>
      </c>
      <c r="G66" s="7">
        <v>132</v>
      </c>
      <c r="H66" s="7">
        <v>123</v>
      </c>
      <c r="I66" s="124">
        <f>99+91+90+82</f>
        <v>362</v>
      </c>
      <c r="J66" s="132">
        <f>K66-I66</f>
        <v>186</v>
      </c>
      <c r="K66" s="26">
        <f>SUM(E66:H66)</f>
        <v>548</v>
      </c>
      <c r="L66" s="25">
        <v>7</v>
      </c>
    </row>
    <row r="67" spans="1:12" ht="17.100000000000001" hidden="1" customHeight="1" x14ac:dyDescent="0.25">
      <c r="A67" s="4">
        <v>64</v>
      </c>
      <c r="B67" s="63" t="s">
        <v>403</v>
      </c>
      <c r="C67" s="11" t="s">
        <v>435</v>
      </c>
      <c r="D67" s="3" t="s">
        <v>277</v>
      </c>
      <c r="E67" s="7">
        <v>132</v>
      </c>
      <c r="F67" s="7">
        <v>135</v>
      </c>
      <c r="G67" s="7">
        <v>154</v>
      </c>
      <c r="H67" s="7">
        <v>127</v>
      </c>
      <c r="I67" s="124">
        <f>82+93+102+85</f>
        <v>362</v>
      </c>
      <c r="J67" s="132">
        <f>K67-I67</f>
        <v>186</v>
      </c>
      <c r="K67" s="26">
        <f>SUM(E67:H67)</f>
        <v>548</v>
      </c>
      <c r="L67" s="25">
        <v>7</v>
      </c>
    </row>
    <row r="68" spans="1:12" ht="17.100000000000001" hidden="1" customHeight="1" x14ac:dyDescent="0.25">
      <c r="A68" s="4">
        <v>65</v>
      </c>
      <c r="B68" s="189" t="s">
        <v>538</v>
      </c>
      <c r="C68" s="11" t="s">
        <v>534</v>
      </c>
      <c r="D68" s="194" t="s">
        <v>280</v>
      </c>
      <c r="E68" s="195">
        <v>151</v>
      </c>
      <c r="F68" s="195">
        <v>131</v>
      </c>
      <c r="G68" s="195">
        <v>145</v>
      </c>
      <c r="H68" s="195">
        <v>121</v>
      </c>
      <c r="I68" s="196">
        <f>97+88+95+85</f>
        <v>365</v>
      </c>
      <c r="J68" s="132">
        <f>K68-I68</f>
        <v>183</v>
      </c>
      <c r="K68" s="26">
        <f>SUM(E68:H68)</f>
        <v>548</v>
      </c>
      <c r="L68" s="25">
        <v>2</v>
      </c>
    </row>
    <row r="69" spans="1:12" ht="17.100000000000001" hidden="1" customHeight="1" x14ac:dyDescent="0.25">
      <c r="A69" s="4">
        <v>66</v>
      </c>
      <c r="B69" s="63" t="s">
        <v>340</v>
      </c>
      <c r="C69" s="11" t="s">
        <v>341</v>
      </c>
      <c r="D69" s="3" t="s">
        <v>279</v>
      </c>
      <c r="E69" s="7">
        <v>132</v>
      </c>
      <c r="F69" s="7">
        <v>146</v>
      </c>
      <c r="G69" s="7">
        <v>134</v>
      </c>
      <c r="H69" s="7">
        <v>135</v>
      </c>
      <c r="I69" s="124">
        <f>96+95+91+82</f>
        <v>364</v>
      </c>
      <c r="J69" s="132">
        <f>K69-I69</f>
        <v>183</v>
      </c>
      <c r="K69" s="26">
        <f>SUM(E69:H69)</f>
        <v>547</v>
      </c>
      <c r="L69" s="25">
        <v>5</v>
      </c>
    </row>
    <row r="70" spans="1:12" ht="17.100000000000001" hidden="1" customHeight="1" x14ac:dyDescent="0.25">
      <c r="A70" s="4">
        <v>67</v>
      </c>
      <c r="B70" s="63" t="s">
        <v>361</v>
      </c>
      <c r="C70" s="11" t="s">
        <v>358</v>
      </c>
      <c r="D70" s="3" t="s">
        <v>278</v>
      </c>
      <c r="E70" s="7">
        <v>125</v>
      </c>
      <c r="F70" s="7">
        <v>114</v>
      </c>
      <c r="G70" s="7">
        <v>146</v>
      </c>
      <c r="H70" s="7">
        <v>162</v>
      </c>
      <c r="I70" s="124">
        <f>91+83+92+99</f>
        <v>365</v>
      </c>
      <c r="J70" s="132">
        <f>K70-I70</f>
        <v>182</v>
      </c>
      <c r="K70" s="26">
        <f>SUM(E70:H70)</f>
        <v>547</v>
      </c>
      <c r="L70" s="25">
        <v>7</v>
      </c>
    </row>
    <row r="71" spans="1:12" ht="17.100000000000001" hidden="1" customHeight="1" x14ac:dyDescent="0.2">
      <c r="A71" s="4">
        <v>68</v>
      </c>
      <c r="B71" s="170" t="s">
        <v>378</v>
      </c>
      <c r="C71" s="11" t="s">
        <v>376</v>
      </c>
      <c r="D71" s="3" t="s">
        <v>281</v>
      </c>
      <c r="E71" s="7">
        <v>125</v>
      </c>
      <c r="F71" s="7">
        <v>119</v>
      </c>
      <c r="G71" s="7">
        <v>138</v>
      </c>
      <c r="H71" s="7">
        <v>164</v>
      </c>
      <c r="I71" s="124">
        <f>90+84+103+103</f>
        <v>380</v>
      </c>
      <c r="J71" s="132">
        <f>K71-I71</f>
        <v>166</v>
      </c>
      <c r="K71" s="26">
        <f>SUM(E71:H71)</f>
        <v>546</v>
      </c>
      <c r="L71" s="25">
        <v>4</v>
      </c>
    </row>
    <row r="72" spans="1:12" ht="17.100000000000001" customHeight="1" x14ac:dyDescent="0.25">
      <c r="A72" s="4">
        <v>69</v>
      </c>
      <c r="B72" s="189" t="s">
        <v>610</v>
      </c>
      <c r="C72" s="11" t="s">
        <v>606</v>
      </c>
      <c r="D72" s="194" t="s">
        <v>276</v>
      </c>
      <c r="E72" s="195">
        <v>150</v>
      </c>
      <c r="F72" s="195">
        <v>123</v>
      </c>
      <c r="G72" s="195">
        <v>132</v>
      </c>
      <c r="H72" s="195">
        <v>146</v>
      </c>
      <c r="I72" s="196">
        <f>87+90+97+96</f>
        <v>370</v>
      </c>
      <c r="J72" s="132">
        <f>K72-I72</f>
        <v>181</v>
      </c>
      <c r="K72" s="26">
        <f>SUM(E72:H72)</f>
        <v>551</v>
      </c>
      <c r="L72" s="25">
        <v>3</v>
      </c>
    </row>
    <row r="73" spans="1:12" ht="17.100000000000001" customHeight="1" x14ac:dyDescent="0.25">
      <c r="A73" s="4">
        <v>70</v>
      </c>
      <c r="B73" s="189" t="s">
        <v>575</v>
      </c>
      <c r="C73" s="11" t="s">
        <v>552</v>
      </c>
      <c r="D73" s="194" t="s">
        <v>276</v>
      </c>
      <c r="E73" s="195">
        <v>144</v>
      </c>
      <c r="F73" s="195">
        <v>135</v>
      </c>
      <c r="G73" s="195">
        <v>124</v>
      </c>
      <c r="H73" s="195">
        <v>146</v>
      </c>
      <c r="I73" s="196">
        <f>91+99+89+93</f>
        <v>372</v>
      </c>
      <c r="J73" s="132">
        <f>K73-I73</f>
        <v>177</v>
      </c>
      <c r="K73" s="26">
        <f>SUM(E73:H73)</f>
        <v>549</v>
      </c>
      <c r="L73" s="25">
        <v>6</v>
      </c>
    </row>
    <row r="74" spans="1:12" ht="17.100000000000001" customHeight="1" x14ac:dyDescent="0.25">
      <c r="A74" s="4">
        <v>71</v>
      </c>
      <c r="B74" s="189" t="s">
        <v>609</v>
      </c>
      <c r="C74" s="11" t="s">
        <v>606</v>
      </c>
      <c r="D74" s="194" t="s">
        <v>276</v>
      </c>
      <c r="E74" s="195">
        <v>123</v>
      </c>
      <c r="F74" s="195">
        <v>132</v>
      </c>
      <c r="G74" s="195">
        <v>143</v>
      </c>
      <c r="H74" s="195">
        <v>151</v>
      </c>
      <c r="I74" s="196">
        <f>84+80+90+90</f>
        <v>344</v>
      </c>
      <c r="J74" s="132">
        <f>K74-I74</f>
        <v>205</v>
      </c>
      <c r="K74" s="26">
        <f>SUM(E74:H74)</f>
        <v>549</v>
      </c>
      <c r="L74" s="25">
        <v>5</v>
      </c>
    </row>
    <row r="75" spans="1:12" ht="17.100000000000001" hidden="1" customHeight="1" x14ac:dyDescent="0.25">
      <c r="A75" s="4">
        <v>72</v>
      </c>
      <c r="B75" s="65" t="s">
        <v>453</v>
      </c>
      <c r="C75" s="4" t="s">
        <v>292</v>
      </c>
      <c r="D75" s="3" t="s">
        <v>277</v>
      </c>
      <c r="E75" s="7">
        <v>132</v>
      </c>
      <c r="F75" s="7">
        <v>145</v>
      </c>
      <c r="G75" s="7">
        <v>132</v>
      </c>
      <c r="H75" s="7">
        <v>136</v>
      </c>
      <c r="I75" s="124">
        <f>96+92+81+91</f>
        <v>360</v>
      </c>
      <c r="J75" s="132">
        <f>K75-I75</f>
        <v>185</v>
      </c>
      <c r="K75" s="26">
        <f>SUM(E75:H75)</f>
        <v>545</v>
      </c>
      <c r="L75" s="25">
        <v>1</v>
      </c>
    </row>
    <row r="76" spans="1:12" ht="17.100000000000001" customHeight="1" x14ac:dyDescent="0.25">
      <c r="A76" s="76">
        <v>73</v>
      </c>
      <c r="B76" s="66" t="s">
        <v>492</v>
      </c>
      <c r="C76" s="77" t="s">
        <v>489</v>
      </c>
      <c r="D76" s="194" t="s">
        <v>276</v>
      </c>
      <c r="E76" s="195">
        <v>131</v>
      </c>
      <c r="F76" s="195">
        <v>125</v>
      </c>
      <c r="G76" s="195">
        <v>147</v>
      </c>
      <c r="H76" s="195">
        <v>143</v>
      </c>
      <c r="I76" s="196">
        <f>89+86+85+98</f>
        <v>358</v>
      </c>
      <c r="J76" s="132">
        <f>K76-I76</f>
        <v>188</v>
      </c>
      <c r="K76" s="26">
        <f>SUM(E76:H76)</f>
        <v>546</v>
      </c>
      <c r="L76" s="25">
        <v>4</v>
      </c>
    </row>
    <row r="77" spans="1:12" ht="17.100000000000001" hidden="1" customHeight="1" x14ac:dyDescent="0.25">
      <c r="A77" s="76">
        <v>74</v>
      </c>
      <c r="B77" s="66" t="s">
        <v>549</v>
      </c>
      <c r="C77" s="77" t="s">
        <v>550</v>
      </c>
      <c r="D77" s="194" t="s">
        <v>277</v>
      </c>
      <c r="E77" s="195">
        <v>137</v>
      </c>
      <c r="F77" s="195">
        <v>125</v>
      </c>
      <c r="G77" s="195">
        <v>147</v>
      </c>
      <c r="H77" s="195">
        <v>136</v>
      </c>
      <c r="I77" s="196">
        <f>95+93+99+95</f>
        <v>382</v>
      </c>
      <c r="J77" s="132">
        <f>K77-I77</f>
        <v>163</v>
      </c>
      <c r="K77" s="26">
        <f>SUM(E77:H77)</f>
        <v>545</v>
      </c>
      <c r="L77" s="25">
        <v>4</v>
      </c>
    </row>
    <row r="78" spans="1:12" ht="17.100000000000001" hidden="1" customHeight="1" x14ac:dyDescent="0.25">
      <c r="A78" s="76">
        <v>75</v>
      </c>
      <c r="B78" s="66" t="s">
        <v>562</v>
      </c>
      <c r="C78" s="77" t="s">
        <v>292</v>
      </c>
      <c r="D78" s="194" t="s">
        <v>281</v>
      </c>
      <c r="E78" s="195">
        <v>139</v>
      </c>
      <c r="F78" s="195">
        <v>133</v>
      </c>
      <c r="G78" s="195">
        <v>150</v>
      </c>
      <c r="H78" s="195">
        <v>123</v>
      </c>
      <c r="I78" s="196">
        <f>85+97+90+89</f>
        <v>361</v>
      </c>
      <c r="J78" s="132">
        <f>K78-I78</f>
        <v>184</v>
      </c>
      <c r="K78" s="26">
        <f>SUM(E78:H78)</f>
        <v>545</v>
      </c>
      <c r="L78" s="25">
        <v>5</v>
      </c>
    </row>
    <row r="79" spans="1:12" ht="17.100000000000001" hidden="1" customHeight="1" x14ac:dyDescent="0.2">
      <c r="A79" s="76">
        <v>76</v>
      </c>
      <c r="B79" s="78" t="s">
        <v>396</v>
      </c>
      <c r="C79" s="77" t="s">
        <v>436</v>
      </c>
      <c r="D79" s="3" t="s">
        <v>277</v>
      </c>
      <c r="E79" s="7">
        <v>130</v>
      </c>
      <c r="F79" s="7">
        <v>165</v>
      </c>
      <c r="G79" s="7">
        <v>125</v>
      </c>
      <c r="H79" s="7">
        <v>124</v>
      </c>
      <c r="I79" s="124">
        <f>96+95+83+88</f>
        <v>362</v>
      </c>
      <c r="J79" s="132">
        <f>K79-I79</f>
        <v>182</v>
      </c>
      <c r="K79" s="26">
        <f>SUM(E79:H79)</f>
        <v>544</v>
      </c>
      <c r="L79" s="25">
        <v>6</v>
      </c>
    </row>
    <row r="80" spans="1:12" ht="17.100000000000001" hidden="1" customHeight="1" x14ac:dyDescent="0.25">
      <c r="A80" s="76">
        <v>77</v>
      </c>
      <c r="B80" s="165" t="s">
        <v>311</v>
      </c>
      <c r="C80" s="11" t="s">
        <v>308</v>
      </c>
      <c r="D80" s="3" t="s">
        <v>277</v>
      </c>
      <c r="E80" s="7">
        <v>129</v>
      </c>
      <c r="F80" s="7">
        <v>152</v>
      </c>
      <c r="G80" s="7">
        <v>145</v>
      </c>
      <c r="H80" s="7">
        <v>118</v>
      </c>
      <c r="I80" s="124">
        <v>355</v>
      </c>
      <c r="J80" s="132">
        <f>K80-I80</f>
        <v>189</v>
      </c>
      <c r="K80" s="26">
        <f>SUM(E80:H80)</f>
        <v>544</v>
      </c>
      <c r="L80" s="25">
        <v>1</v>
      </c>
    </row>
    <row r="81" spans="1:12" ht="17.100000000000001" hidden="1" customHeight="1" x14ac:dyDescent="0.2">
      <c r="A81" s="76">
        <v>78</v>
      </c>
      <c r="B81" s="78" t="s">
        <v>437</v>
      </c>
      <c r="C81" s="77" t="s">
        <v>390</v>
      </c>
      <c r="D81" s="3" t="s">
        <v>277</v>
      </c>
      <c r="E81" s="7">
        <v>110</v>
      </c>
      <c r="F81" s="7">
        <v>156</v>
      </c>
      <c r="G81" s="7">
        <v>132</v>
      </c>
      <c r="H81" s="7">
        <v>146</v>
      </c>
      <c r="I81" s="124">
        <f>83+94+80+103</f>
        <v>360</v>
      </c>
      <c r="J81" s="132">
        <f>K81-I81</f>
        <v>184</v>
      </c>
      <c r="K81" s="26">
        <f>SUM(E81:H81)</f>
        <v>544</v>
      </c>
      <c r="L81" s="25">
        <v>9</v>
      </c>
    </row>
    <row r="82" spans="1:12" ht="17.100000000000001" hidden="1" customHeight="1" x14ac:dyDescent="0.2">
      <c r="A82" s="76">
        <v>79</v>
      </c>
      <c r="B82" s="78" t="s">
        <v>397</v>
      </c>
      <c r="C82" s="77" t="s">
        <v>436</v>
      </c>
      <c r="D82" s="3" t="s">
        <v>277</v>
      </c>
      <c r="E82" s="7">
        <v>143</v>
      </c>
      <c r="F82" s="7">
        <v>135</v>
      </c>
      <c r="G82" s="7">
        <v>142</v>
      </c>
      <c r="H82" s="7">
        <v>123</v>
      </c>
      <c r="I82" s="124">
        <f>82+92+91+88</f>
        <v>353</v>
      </c>
      <c r="J82" s="132">
        <f>K82-I82</f>
        <v>190</v>
      </c>
      <c r="K82" s="26">
        <f>SUM(E82:H82)</f>
        <v>543</v>
      </c>
      <c r="L82" s="25">
        <v>4</v>
      </c>
    </row>
    <row r="83" spans="1:12" ht="17.100000000000001" customHeight="1" x14ac:dyDescent="0.25">
      <c r="A83" s="76">
        <v>80</v>
      </c>
      <c r="B83" s="66" t="s">
        <v>579</v>
      </c>
      <c r="C83" s="77" t="s">
        <v>570</v>
      </c>
      <c r="D83" s="194" t="s">
        <v>276</v>
      </c>
      <c r="E83" s="195">
        <v>135</v>
      </c>
      <c r="F83" s="195">
        <v>143</v>
      </c>
      <c r="G83" s="195">
        <v>117</v>
      </c>
      <c r="H83" s="195">
        <v>151</v>
      </c>
      <c r="I83" s="196">
        <f>81+95+81+108</f>
        <v>365</v>
      </c>
      <c r="J83" s="132">
        <f>K83-I83</f>
        <v>181</v>
      </c>
      <c r="K83" s="26">
        <f>SUM(E83:H83)</f>
        <v>546</v>
      </c>
      <c r="L83" s="25">
        <v>5</v>
      </c>
    </row>
    <row r="84" spans="1:12" ht="17.100000000000001" hidden="1" customHeight="1" x14ac:dyDescent="0.25">
      <c r="A84" s="76">
        <v>81</v>
      </c>
      <c r="B84" s="165" t="s">
        <v>371</v>
      </c>
      <c r="C84" s="77" t="s">
        <v>372</v>
      </c>
      <c r="D84" s="3" t="s">
        <v>280</v>
      </c>
      <c r="E84" s="7">
        <v>138</v>
      </c>
      <c r="F84" s="7">
        <v>135</v>
      </c>
      <c r="G84" s="7">
        <v>142</v>
      </c>
      <c r="H84" s="7">
        <v>126</v>
      </c>
      <c r="I84" s="124">
        <f>87+90+82+90</f>
        <v>349</v>
      </c>
      <c r="J84" s="132">
        <f>K84-I84</f>
        <v>192</v>
      </c>
      <c r="K84" s="26">
        <f>SUM(E84:H84)</f>
        <v>541</v>
      </c>
      <c r="L84" s="25">
        <v>7</v>
      </c>
    </row>
    <row r="85" spans="1:12" ht="17.100000000000001" hidden="1" customHeight="1" x14ac:dyDescent="0.25">
      <c r="A85" s="76">
        <v>82</v>
      </c>
      <c r="B85" s="165" t="s">
        <v>328</v>
      </c>
      <c r="C85" s="77" t="s">
        <v>326</v>
      </c>
      <c r="D85" s="3" t="s">
        <v>277</v>
      </c>
      <c r="E85" s="7">
        <v>128</v>
      </c>
      <c r="F85" s="7">
        <v>164</v>
      </c>
      <c r="G85" s="7">
        <v>130</v>
      </c>
      <c r="H85" s="7">
        <v>118</v>
      </c>
      <c r="I85" s="124">
        <v>365</v>
      </c>
      <c r="J85" s="132">
        <v>175</v>
      </c>
      <c r="K85" s="26">
        <f>SUM(E85:H85)</f>
        <v>540</v>
      </c>
      <c r="L85" s="25">
        <v>4</v>
      </c>
    </row>
    <row r="86" spans="1:12" ht="17.100000000000001" customHeight="1" x14ac:dyDescent="0.25">
      <c r="A86" s="76">
        <v>83</v>
      </c>
      <c r="B86" s="165" t="s">
        <v>300</v>
      </c>
      <c r="C86" s="77" t="s">
        <v>299</v>
      </c>
      <c r="D86" s="3" t="s">
        <v>276</v>
      </c>
      <c r="E86" s="7">
        <v>129</v>
      </c>
      <c r="F86" s="7">
        <v>141</v>
      </c>
      <c r="G86" s="7">
        <v>136</v>
      </c>
      <c r="H86" s="7">
        <v>139</v>
      </c>
      <c r="I86" s="124">
        <v>346</v>
      </c>
      <c r="J86" s="132">
        <f>K86-I86</f>
        <v>199</v>
      </c>
      <c r="K86" s="26">
        <f>SUM(E86:H86)</f>
        <v>545</v>
      </c>
      <c r="L86" s="25">
        <v>2</v>
      </c>
    </row>
    <row r="87" spans="1:12" ht="17.100000000000001" hidden="1" customHeight="1" x14ac:dyDescent="0.25">
      <c r="A87" s="76">
        <v>84</v>
      </c>
      <c r="B87" s="165" t="s">
        <v>312</v>
      </c>
      <c r="C87" s="77" t="s">
        <v>313</v>
      </c>
      <c r="D87" s="3" t="s">
        <v>279</v>
      </c>
      <c r="E87" s="7">
        <v>128</v>
      </c>
      <c r="F87" s="7">
        <v>142</v>
      </c>
      <c r="G87" s="7">
        <v>138</v>
      </c>
      <c r="H87" s="7">
        <v>131</v>
      </c>
      <c r="I87" s="124">
        <f>85+101+93+86</f>
        <v>365</v>
      </c>
      <c r="J87" s="132">
        <f>K87-I87</f>
        <v>174</v>
      </c>
      <c r="K87" s="26">
        <f>SUM(E87:H87)</f>
        <v>539</v>
      </c>
      <c r="L87" s="25">
        <v>9</v>
      </c>
    </row>
    <row r="88" spans="1:12" ht="17.100000000000001" hidden="1" customHeight="1" x14ac:dyDescent="0.25">
      <c r="A88" s="4">
        <v>85</v>
      </c>
      <c r="B88" s="171" t="s">
        <v>402</v>
      </c>
      <c r="C88" s="77" t="s">
        <v>435</v>
      </c>
      <c r="D88" s="3" t="s">
        <v>277</v>
      </c>
      <c r="E88" s="7">
        <v>132</v>
      </c>
      <c r="F88" s="7">
        <v>146</v>
      </c>
      <c r="G88" s="7">
        <v>136</v>
      </c>
      <c r="H88" s="7">
        <v>124</v>
      </c>
      <c r="I88" s="124">
        <f>89+83+93+94</f>
        <v>359</v>
      </c>
      <c r="J88" s="132">
        <f>K88-I88</f>
        <v>179</v>
      </c>
      <c r="K88" s="26">
        <f>SUM(E88:H88)</f>
        <v>538</v>
      </c>
      <c r="L88" s="25">
        <v>9</v>
      </c>
    </row>
    <row r="89" spans="1:12" ht="17.100000000000001" hidden="1" customHeight="1" x14ac:dyDescent="0.25">
      <c r="A89" s="4">
        <v>86</v>
      </c>
      <c r="B89" s="171" t="s">
        <v>407</v>
      </c>
      <c r="C89" s="77" t="s">
        <v>404</v>
      </c>
      <c r="D89" s="3" t="s">
        <v>277</v>
      </c>
      <c r="E89" s="7">
        <v>139</v>
      </c>
      <c r="F89" s="7">
        <v>131</v>
      </c>
      <c r="G89" s="7">
        <v>140</v>
      </c>
      <c r="H89" s="7">
        <v>127</v>
      </c>
      <c r="I89" s="124">
        <f>107+89+96+92</f>
        <v>384</v>
      </c>
      <c r="J89" s="132">
        <f>K89-I89</f>
        <v>153</v>
      </c>
      <c r="K89" s="26">
        <f>SUM(E89:H89)</f>
        <v>537</v>
      </c>
      <c r="L89" s="25">
        <v>17</v>
      </c>
    </row>
    <row r="90" spans="1:12" ht="17.100000000000001" hidden="1" customHeight="1" x14ac:dyDescent="0.25">
      <c r="A90" s="4">
        <v>87</v>
      </c>
      <c r="B90" s="171" t="s">
        <v>440</v>
      </c>
      <c r="C90" s="175" t="s">
        <v>292</v>
      </c>
      <c r="D90" s="3" t="s">
        <v>277</v>
      </c>
      <c r="E90" s="7">
        <v>140</v>
      </c>
      <c r="F90" s="7">
        <v>120</v>
      </c>
      <c r="G90" s="7">
        <v>121</v>
      </c>
      <c r="H90" s="7">
        <v>154</v>
      </c>
      <c r="I90" s="124">
        <f>100+78+79+98</f>
        <v>355</v>
      </c>
      <c r="J90" s="132">
        <f>K90-I90</f>
        <v>180</v>
      </c>
      <c r="K90" s="26">
        <f>SUM(E90:H90)</f>
        <v>535</v>
      </c>
      <c r="L90" s="25">
        <v>7</v>
      </c>
    </row>
    <row r="91" spans="1:12" ht="17.100000000000001" hidden="1" customHeight="1" x14ac:dyDescent="0.25">
      <c r="A91" s="4">
        <v>88</v>
      </c>
      <c r="B91" s="165" t="s">
        <v>293</v>
      </c>
      <c r="C91" s="11" t="s">
        <v>294</v>
      </c>
      <c r="D91" s="3" t="s">
        <v>279</v>
      </c>
      <c r="E91" s="7">
        <v>143</v>
      </c>
      <c r="F91" s="7">
        <v>109</v>
      </c>
      <c r="G91" s="7">
        <v>140</v>
      </c>
      <c r="H91" s="7">
        <v>143</v>
      </c>
      <c r="I91" s="124">
        <v>371</v>
      </c>
      <c r="J91" s="132">
        <f>K91-I91</f>
        <v>164</v>
      </c>
      <c r="K91" s="26">
        <f>SUM(E91:H91)</f>
        <v>535</v>
      </c>
      <c r="L91" s="25">
        <v>7</v>
      </c>
    </row>
    <row r="92" spans="1:12" ht="17.100000000000001" hidden="1" customHeight="1" x14ac:dyDescent="0.25">
      <c r="A92" s="4">
        <v>89</v>
      </c>
      <c r="B92" s="66" t="s">
        <v>537</v>
      </c>
      <c r="C92" s="11" t="s">
        <v>534</v>
      </c>
      <c r="D92" s="194" t="s">
        <v>280</v>
      </c>
      <c r="E92" s="195">
        <v>136</v>
      </c>
      <c r="F92" s="195">
        <v>151</v>
      </c>
      <c r="G92" s="195">
        <v>118</v>
      </c>
      <c r="H92" s="195">
        <v>130</v>
      </c>
      <c r="I92" s="196">
        <f>85+97+83+95</f>
        <v>360</v>
      </c>
      <c r="J92" s="132">
        <f>K92-I92</f>
        <v>175</v>
      </c>
      <c r="K92" s="26">
        <f>SUM(E92:H92)</f>
        <v>535</v>
      </c>
      <c r="L92" s="25">
        <v>7</v>
      </c>
    </row>
    <row r="93" spans="1:12" ht="17.100000000000001" hidden="1" customHeight="1" x14ac:dyDescent="0.25">
      <c r="A93" s="4">
        <v>90</v>
      </c>
      <c r="B93" s="165" t="s">
        <v>338</v>
      </c>
      <c r="C93" s="11" t="s">
        <v>289</v>
      </c>
      <c r="D93" s="3" t="s">
        <v>281</v>
      </c>
      <c r="E93" s="7">
        <v>135</v>
      </c>
      <c r="F93" s="7">
        <v>140</v>
      </c>
      <c r="G93" s="7">
        <v>134</v>
      </c>
      <c r="H93" s="7">
        <v>124</v>
      </c>
      <c r="I93" s="124">
        <f>92+97+84+91</f>
        <v>364</v>
      </c>
      <c r="J93" s="132">
        <f>K93-I93</f>
        <v>169</v>
      </c>
      <c r="K93" s="26">
        <f>SUM(E93:H93)</f>
        <v>533</v>
      </c>
      <c r="L93" s="25">
        <v>7</v>
      </c>
    </row>
    <row r="94" spans="1:12" ht="17.100000000000001" hidden="1" customHeight="1" x14ac:dyDescent="0.25">
      <c r="A94" s="4">
        <v>91</v>
      </c>
      <c r="B94" s="165" t="s">
        <v>323</v>
      </c>
      <c r="C94" s="11" t="s">
        <v>322</v>
      </c>
      <c r="D94" s="3" t="s">
        <v>277</v>
      </c>
      <c r="E94" s="7">
        <v>120</v>
      </c>
      <c r="F94" s="7">
        <v>140</v>
      </c>
      <c r="G94" s="7">
        <v>137</v>
      </c>
      <c r="H94" s="7">
        <v>136</v>
      </c>
      <c r="I94" s="124">
        <v>364</v>
      </c>
      <c r="J94" s="132">
        <v>169</v>
      </c>
      <c r="K94" s="26">
        <f>SUM(E94:H94)</f>
        <v>533</v>
      </c>
      <c r="L94" s="25">
        <v>3</v>
      </c>
    </row>
    <row r="95" spans="1:12" ht="17.100000000000001" hidden="1" customHeight="1" x14ac:dyDescent="0.25">
      <c r="A95" s="4">
        <v>92</v>
      </c>
      <c r="B95" s="66" t="s">
        <v>503</v>
      </c>
      <c r="C95" s="11" t="s">
        <v>500</v>
      </c>
      <c r="D95" s="194" t="s">
        <v>280</v>
      </c>
      <c r="E95" s="195">
        <v>144</v>
      </c>
      <c r="F95" s="195">
        <v>130</v>
      </c>
      <c r="G95" s="195">
        <v>133</v>
      </c>
      <c r="H95" s="195">
        <v>126</v>
      </c>
      <c r="I95" s="196">
        <f>99+94+88+92</f>
        <v>373</v>
      </c>
      <c r="J95" s="132">
        <f>K95-I95</f>
        <v>160</v>
      </c>
      <c r="K95" s="26">
        <f>SUM(E95:H95)</f>
        <v>533</v>
      </c>
      <c r="L95" s="25">
        <v>2</v>
      </c>
    </row>
    <row r="96" spans="1:12" ht="17.100000000000001" customHeight="1" x14ac:dyDescent="0.25">
      <c r="A96" s="4">
        <v>93</v>
      </c>
      <c r="B96" s="66" t="s">
        <v>526</v>
      </c>
      <c r="C96" s="11" t="s">
        <v>523</v>
      </c>
      <c r="D96" s="194" t="s">
        <v>276</v>
      </c>
      <c r="E96" s="195">
        <v>128</v>
      </c>
      <c r="F96" s="195">
        <v>168</v>
      </c>
      <c r="G96" s="195">
        <v>126</v>
      </c>
      <c r="H96" s="195">
        <v>123</v>
      </c>
      <c r="I96" s="196">
        <f>95+91+91+80</f>
        <v>357</v>
      </c>
      <c r="J96" s="132">
        <f>K96-I96</f>
        <v>188</v>
      </c>
      <c r="K96" s="26">
        <f>SUM(E96:H96)</f>
        <v>545</v>
      </c>
      <c r="L96" s="25">
        <v>6</v>
      </c>
    </row>
    <row r="97" spans="1:12" ht="17.100000000000001" hidden="1" customHeight="1" x14ac:dyDescent="0.25">
      <c r="A97" s="4">
        <v>94</v>
      </c>
      <c r="B97" s="66" t="s">
        <v>497</v>
      </c>
      <c r="C97" s="11" t="s">
        <v>494</v>
      </c>
      <c r="D97" s="194" t="s">
        <v>279</v>
      </c>
      <c r="E97" s="195">
        <v>150</v>
      </c>
      <c r="F97" s="195">
        <v>120</v>
      </c>
      <c r="G97" s="195">
        <v>126</v>
      </c>
      <c r="H97" s="195">
        <v>136</v>
      </c>
      <c r="I97" s="196">
        <f>99+86+90+93</f>
        <v>368</v>
      </c>
      <c r="J97" s="132">
        <f>K97-I97</f>
        <v>164</v>
      </c>
      <c r="K97" s="26">
        <f>SUM(E97:H97)</f>
        <v>532</v>
      </c>
      <c r="L97" s="25">
        <v>7</v>
      </c>
    </row>
    <row r="98" spans="1:12" ht="17.100000000000001" hidden="1" customHeight="1" x14ac:dyDescent="0.25">
      <c r="A98" s="4">
        <v>95</v>
      </c>
      <c r="B98" s="66" t="s">
        <v>529</v>
      </c>
      <c r="C98" s="11" t="s">
        <v>530</v>
      </c>
      <c r="D98" s="194" t="s">
        <v>277</v>
      </c>
      <c r="E98" s="195">
        <v>140</v>
      </c>
      <c r="F98" s="195">
        <v>136</v>
      </c>
      <c r="G98" s="195">
        <v>127</v>
      </c>
      <c r="H98" s="195">
        <v>129</v>
      </c>
      <c r="I98" s="196">
        <f>90+82+93+88</f>
        <v>353</v>
      </c>
      <c r="J98" s="132">
        <f>K98-I98</f>
        <v>179</v>
      </c>
      <c r="K98" s="26">
        <f>SUM(E98:H98)</f>
        <v>532</v>
      </c>
      <c r="L98" s="25">
        <v>7</v>
      </c>
    </row>
    <row r="99" spans="1:12" ht="17.100000000000001" customHeight="1" x14ac:dyDescent="0.25">
      <c r="A99" s="4">
        <v>96</v>
      </c>
      <c r="B99" s="66" t="s">
        <v>578</v>
      </c>
      <c r="C99" s="11" t="s">
        <v>570</v>
      </c>
      <c r="D99" s="194" t="s">
        <v>276</v>
      </c>
      <c r="E99" s="195">
        <v>157</v>
      </c>
      <c r="F99" s="195">
        <v>130</v>
      </c>
      <c r="G99" s="195">
        <v>113</v>
      </c>
      <c r="H99" s="195">
        <v>143</v>
      </c>
      <c r="I99" s="196">
        <f>96+94+78+93</f>
        <v>361</v>
      </c>
      <c r="J99" s="132">
        <f>K99-I99</f>
        <v>182</v>
      </c>
      <c r="K99" s="26">
        <f>SUM(E99:H99)</f>
        <v>543</v>
      </c>
      <c r="L99" s="25">
        <v>2</v>
      </c>
    </row>
    <row r="100" spans="1:12" ht="17.100000000000001" customHeight="1" x14ac:dyDescent="0.25">
      <c r="A100" s="4">
        <v>97</v>
      </c>
      <c r="B100" s="165" t="s">
        <v>442</v>
      </c>
      <c r="C100" s="4" t="s">
        <v>439</v>
      </c>
      <c r="D100" s="3" t="s">
        <v>276</v>
      </c>
      <c r="E100" s="7">
        <v>142</v>
      </c>
      <c r="F100" s="7">
        <v>130</v>
      </c>
      <c r="G100" s="7">
        <v>140</v>
      </c>
      <c r="H100" s="7">
        <v>128</v>
      </c>
      <c r="I100" s="124">
        <f>99+89+92+96</f>
        <v>376</v>
      </c>
      <c r="J100" s="132">
        <f>K100-I100</f>
        <v>164</v>
      </c>
      <c r="K100" s="26">
        <f>SUM(E100:H100)</f>
        <v>540</v>
      </c>
      <c r="L100" s="25">
        <v>6</v>
      </c>
    </row>
    <row r="101" spans="1:12" ht="17.100000000000001" hidden="1" customHeight="1" x14ac:dyDescent="0.25">
      <c r="A101" s="4">
        <v>98</v>
      </c>
      <c r="B101" s="63" t="s">
        <v>297</v>
      </c>
      <c r="C101" s="11" t="s">
        <v>294</v>
      </c>
      <c r="D101" s="3" t="s">
        <v>279</v>
      </c>
      <c r="E101" s="7">
        <v>126</v>
      </c>
      <c r="F101" s="7">
        <v>115</v>
      </c>
      <c r="G101" s="7">
        <v>128</v>
      </c>
      <c r="H101" s="7">
        <v>161</v>
      </c>
      <c r="I101" s="124">
        <v>360</v>
      </c>
      <c r="J101" s="132">
        <f>K101-I101</f>
        <v>170</v>
      </c>
      <c r="K101" s="26">
        <f>SUM(E101:H101)</f>
        <v>530</v>
      </c>
      <c r="L101" s="25">
        <v>12</v>
      </c>
    </row>
    <row r="102" spans="1:12" ht="17.100000000000001" customHeight="1" x14ac:dyDescent="0.25">
      <c r="A102" s="4">
        <v>99</v>
      </c>
      <c r="B102" s="63" t="s">
        <v>353</v>
      </c>
      <c r="C102" s="11" t="s">
        <v>350</v>
      </c>
      <c r="D102" s="3" t="s">
        <v>276</v>
      </c>
      <c r="E102" s="7">
        <v>129</v>
      </c>
      <c r="F102" s="7">
        <v>125</v>
      </c>
      <c r="G102" s="7">
        <v>136</v>
      </c>
      <c r="H102" s="7">
        <v>142</v>
      </c>
      <c r="I102" s="124">
        <f>93+93+91+97</f>
        <v>374</v>
      </c>
      <c r="J102" s="132">
        <f>K102-I102</f>
        <v>158</v>
      </c>
      <c r="K102" s="26">
        <f>SUM(E102:H102)</f>
        <v>532</v>
      </c>
      <c r="L102" s="25">
        <v>7</v>
      </c>
    </row>
    <row r="103" spans="1:12" ht="17.100000000000001" hidden="1" customHeight="1" x14ac:dyDescent="0.25">
      <c r="A103" s="4">
        <v>100</v>
      </c>
      <c r="B103" s="189" t="s">
        <v>602</v>
      </c>
      <c r="C103" s="11" t="s">
        <v>600</v>
      </c>
      <c r="D103" s="194" t="s">
        <v>280</v>
      </c>
      <c r="E103" s="195">
        <v>135</v>
      </c>
      <c r="F103" s="195">
        <v>128</v>
      </c>
      <c r="G103" s="195">
        <v>144</v>
      </c>
      <c r="H103" s="195">
        <v>123</v>
      </c>
      <c r="I103" s="196">
        <f>92+85+83+87</f>
        <v>347</v>
      </c>
      <c r="J103" s="132">
        <f>K103-I103</f>
        <v>183</v>
      </c>
      <c r="K103" s="26">
        <f>SUM(E103:H103)</f>
        <v>530</v>
      </c>
      <c r="L103" s="25">
        <v>4</v>
      </c>
    </row>
    <row r="104" spans="1:12" ht="17.100000000000001" customHeight="1" x14ac:dyDescent="0.2">
      <c r="A104" s="4">
        <v>101</v>
      </c>
      <c r="B104" s="64" t="s">
        <v>318</v>
      </c>
      <c r="C104" s="11" t="s">
        <v>320</v>
      </c>
      <c r="D104" s="3" t="s">
        <v>276</v>
      </c>
      <c r="E104" s="7">
        <v>138</v>
      </c>
      <c r="F104" s="7">
        <v>137</v>
      </c>
      <c r="G104" s="7">
        <v>147</v>
      </c>
      <c r="H104" s="7">
        <v>109</v>
      </c>
      <c r="I104" s="124">
        <f>94+101+93+75</f>
        <v>363</v>
      </c>
      <c r="J104" s="132">
        <f>K104-I104</f>
        <v>168</v>
      </c>
      <c r="K104" s="26">
        <f>SUM(E104:H104)</f>
        <v>531</v>
      </c>
      <c r="L104" s="25">
        <v>1</v>
      </c>
    </row>
    <row r="105" spans="1:12" ht="17.100000000000001" customHeight="1" x14ac:dyDescent="0.25">
      <c r="A105" s="4">
        <v>102</v>
      </c>
      <c r="B105" s="63" t="s">
        <v>423</v>
      </c>
      <c r="C105" s="4" t="s">
        <v>421</v>
      </c>
      <c r="D105" s="3" t="s">
        <v>276</v>
      </c>
      <c r="E105" s="7">
        <v>121</v>
      </c>
      <c r="F105" s="7">
        <v>151</v>
      </c>
      <c r="G105" s="7">
        <v>135</v>
      </c>
      <c r="H105" s="7">
        <v>123</v>
      </c>
      <c r="I105" s="124">
        <f>85+88+92+78</f>
        <v>343</v>
      </c>
      <c r="J105" s="132">
        <f>K105-I105</f>
        <v>187</v>
      </c>
      <c r="K105" s="26">
        <f>SUM(E105:H105)</f>
        <v>530</v>
      </c>
      <c r="L105" s="25">
        <v>10</v>
      </c>
    </row>
    <row r="106" spans="1:12" ht="17.100000000000001" customHeight="1" x14ac:dyDescent="0.25">
      <c r="A106" s="4">
        <v>103</v>
      </c>
      <c r="B106" s="189" t="s">
        <v>583</v>
      </c>
      <c r="C106" s="11" t="s">
        <v>581</v>
      </c>
      <c r="D106" s="194" t="s">
        <v>276</v>
      </c>
      <c r="E106" s="195">
        <v>140</v>
      </c>
      <c r="F106" s="195">
        <v>137</v>
      </c>
      <c r="G106" s="195">
        <v>143</v>
      </c>
      <c r="H106" s="195">
        <v>110</v>
      </c>
      <c r="I106" s="196">
        <f>97+94+100+76</f>
        <v>367</v>
      </c>
      <c r="J106" s="132">
        <f>K106-I106</f>
        <v>163</v>
      </c>
      <c r="K106" s="26">
        <f>SUM(E106:H106)</f>
        <v>530</v>
      </c>
      <c r="L106" s="25">
        <v>7</v>
      </c>
    </row>
    <row r="107" spans="1:12" ht="17.100000000000001" customHeight="1" x14ac:dyDescent="0.25">
      <c r="A107" s="4">
        <v>104</v>
      </c>
      <c r="B107" s="189" t="s">
        <v>614</v>
      </c>
      <c r="C107" s="11" t="s">
        <v>607</v>
      </c>
      <c r="D107" s="194" t="s">
        <v>276</v>
      </c>
      <c r="E107" s="195">
        <v>125</v>
      </c>
      <c r="F107" s="195">
        <v>140</v>
      </c>
      <c r="G107" s="195">
        <v>129</v>
      </c>
      <c r="H107" s="195">
        <v>136</v>
      </c>
      <c r="I107" s="196">
        <f>81+95+76+92</f>
        <v>344</v>
      </c>
      <c r="J107" s="132">
        <f>K107-I107</f>
        <v>186</v>
      </c>
      <c r="K107" s="26">
        <f>SUM(E107:H107)</f>
        <v>530</v>
      </c>
      <c r="L107" s="25">
        <v>7</v>
      </c>
    </row>
    <row r="108" spans="1:12" ht="17.100000000000001" hidden="1" customHeight="1" x14ac:dyDescent="0.2">
      <c r="A108" s="4">
        <v>105</v>
      </c>
      <c r="B108" s="170" t="s">
        <v>387</v>
      </c>
      <c r="C108" s="11" t="s">
        <v>390</v>
      </c>
      <c r="D108" s="3" t="s">
        <v>277</v>
      </c>
      <c r="E108" s="7">
        <v>122</v>
      </c>
      <c r="F108" s="7">
        <v>146</v>
      </c>
      <c r="G108" s="7">
        <v>137</v>
      </c>
      <c r="H108" s="7">
        <v>123</v>
      </c>
      <c r="I108" s="124">
        <f>87+102+93+78</f>
        <v>360</v>
      </c>
      <c r="J108" s="132">
        <f>K108-I108</f>
        <v>168</v>
      </c>
      <c r="K108" s="26">
        <f>SUM(E108:H108)</f>
        <v>528</v>
      </c>
      <c r="L108" s="25">
        <v>8</v>
      </c>
    </row>
    <row r="109" spans="1:12" ht="17.100000000000001" hidden="1" customHeight="1" x14ac:dyDescent="0.25">
      <c r="A109" s="4">
        <v>106</v>
      </c>
      <c r="B109" s="63" t="s">
        <v>342</v>
      </c>
      <c r="C109" s="11" t="s">
        <v>341</v>
      </c>
      <c r="D109" s="3" t="s">
        <v>277</v>
      </c>
      <c r="E109" s="7">
        <v>116</v>
      </c>
      <c r="F109" s="7">
        <v>156</v>
      </c>
      <c r="G109" s="7">
        <v>128</v>
      </c>
      <c r="H109" s="7">
        <v>128</v>
      </c>
      <c r="I109" s="124">
        <f>86+92+101+92</f>
        <v>371</v>
      </c>
      <c r="J109" s="132">
        <f>K109-I109</f>
        <v>157</v>
      </c>
      <c r="K109" s="26">
        <f>SUM(E109:H109)</f>
        <v>528</v>
      </c>
      <c r="L109" s="25">
        <v>12</v>
      </c>
    </row>
    <row r="110" spans="1:12" ht="17.100000000000001" hidden="1" customHeight="1" x14ac:dyDescent="0.25">
      <c r="A110" s="4">
        <v>107</v>
      </c>
      <c r="B110" s="189" t="s">
        <v>514</v>
      </c>
      <c r="C110" s="11" t="s">
        <v>513</v>
      </c>
      <c r="D110" s="194" t="s">
        <v>280</v>
      </c>
      <c r="E110" s="195">
        <v>140</v>
      </c>
      <c r="F110" s="195">
        <v>109</v>
      </c>
      <c r="G110" s="195">
        <v>140</v>
      </c>
      <c r="H110" s="195">
        <v>139</v>
      </c>
      <c r="I110" s="196">
        <f>97+83+95+85</f>
        <v>360</v>
      </c>
      <c r="J110" s="132">
        <f>K110-I110</f>
        <v>168</v>
      </c>
      <c r="K110" s="26">
        <f>SUM(E110:H110)</f>
        <v>528</v>
      </c>
      <c r="L110" s="25">
        <v>12</v>
      </c>
    </row>
    <row r="111" spans="1:12" ht="17.100000000000001" hidden="1" customHeight="1" x14ac:dyDescent="0.25">
      <c r="A111" s="4">
        <v>108</v>
      </c>
      <c r="B111" s="189" t="s">
        <v>563</v>
      </c>
      <c r="C111" s="11" t="s">
        <v>292</v>
      </c>
      <c r="D111" s="194" t="s">
        <v>277</v>
      </c>
      <c r="E111" s="195">
        <v>138</v>
      </c>
      <c r="F111" s="195">
        <v>130</v>
      </c>
      <c r="G111" s="195">
        <v>140</v>
      </c>
      <c r="H111" s="195">
        <v>120</v>
      </c>
      <c r="I111" s="196">
        <f>87+86+95+84</f>
        <v>352</v>
      </c>
      <c r="J111" s="132">
        <f>K111-I111</f>
        <v>176</v>
      </c>
      <c r="K111" s="26">
        <f>SUM(E111:H111)</f>
        <v>528</v>
      </c>
      <c r="L111" s="25">
        <v>8</v>
      </c>
    </row>
    <row r="112" spans="1:12" ht="17.100000000000001" customHeight="1" x14ac:dyDescent="0.25">
      <c r="A112" s="4">
        <v>109</v>
      </c>
      <c r="B112" s="63" t="s">
        <v>301</v>
      </c>
      <c r="C112" s="11" t="s">
        <v>299</v>
      </c>
      <c r="D112" s="93" t="s">
        <v>276</v>
      </c>
      <c r="E112" s="7">
        <v>143</v>
      </c>
      <c r="F112" s="7">
        <v>132</v>
      </c>
      <c r="G112" s="7">
        <v>128</v>
      </c>
      <c r="H112" s="7">
        <v>126</v>
      </c>
      <c r="I112" s="124">
        <v>354</v>
      </c>
      <c r="J112" s="132">
        <f>K112-I112</f>
        <v>175</v>
      </c>
      <c r="K112" s="26">
        <f>SUM(E112:H112)</f>
        <v>529</v>
      </c>
      <c r="L112" s="25">
        <v>2</v>
      </c>
    </row>
    <row r="113" spans="1:12" ht="17.100000000000001" customHeight="1" x14ac:dyDescent="0.25">
      <c r="A113" s="4">
        <v>110</v>
      </c>
      <c r="B113" s="63" t="s">
        <v>424</v>
      </c>
      <c r="C113" s="4" t="s">
        <v>421</v>
      </c>
      <c r="D113" s="3" t="s">
        <v>276</v>
      </c>
      <c r="E113" s="7">
        <v>139</v>
      </c>
      <c r="F113" s="7">
        <v>125</v>
      </c>
      <c r="G113" s="7">
        <v>136</v>
      </c>
      <c r="H113" s="7">
        <v>129</v>
      </c>
      <c r="I113" s="124">
        <f>86+91+83+93</f>
        <v>353</v>
      </c>
      <c r="J113" s="132">
        <f>K113-I113</f>
        <v>176</v>
      </c>
      <c r="K113" s="26">
        <f>SUM(E113:H113)</f>
        <v>529</v>
      </c>
      <c r="L113" s="25">
        <v>9</v>
      </c>
    </row>
    <row r="114" spans="1:12" ht="17.100000000000001" customHeight="1" x14ac:dyDescent="0.2">
      <c r="A114" s="4">
        <v>111</v>
      </c>
      <c r="B114" s="170" t="s">
        <v>401</v>
      </c>
      <c r="C114" s="11" t="s">
        <v>435</v>
      </c>
      <c r="D114" s="3" t="s">
        <v>276</v>
      </c>
      <c r="E114" s="7">
        <v>144</v>
      </c>
      <c r="F114" s="7">
        <v>136</v>
      </c>
      <c r="G114" s="7">
        <v>133</v>
      </c>
      <c r="H114" s="7">
        <v>116</v>
      </c>
      <c r="I114" s="124">
        <f>108+97+90+89</f>
        <v>384</v>
      </c>
      <c r="J114" s="132">
        <f>K114-I114</f>
        <v>145</v>
      </c>
      <c r="K114" s="26">
        <f>SUM(E114:H114)</f>
        <v>529</v>
      </c>
      <c r="L114" s="25">
        <v>8</v>
      </c>
    </row>
    <row r="115" spans="1:12" ht="17.100000000000001" hidden="1" customHeight="1" x14ac:dyDescent="0.2">
      <c r="A115" s="4">
        <v>112</v>
      </c>
      <c r="B115" s="64" t="s">
        <v>324</v>
      </c>
      <c r="C115" s="11" t="s">
        <v>322</v>
      </c>
      <c r="D115" s="3" t="s">
        <v>277</v>
      </c>
      <c r="E115" s="7">
        <v>143</v>
      </c>
      <c r="F115" s="7">
        <v>130</v>
      </c>
      <c r="G115" s="7">
        <v>136</v>
      </c>
      <c r="H115" s="7">
        <v>118</v>
      </c>
      <c r="I115" s="124">
        <v>341</v>
      </c>
      <c r="J115" s="132">
        <v>186</v>
      </c>
      <c r="K115" s="26">
        <f>SUM(E115:H115)</f>
        <v>527</v>
      </c>
      <c r="L115" s="25">
        <v>7</v>
      </c>
    </row>
    <row r="116" spans="1:12" ht="17.100000000000001" customHeight="1" x14ac:dyDescent="0.25">
      <c r="A116" s="4">
        <v>113</v>
      </c>
      <c r="B116" s="66" t="s">
        <v>587</v>
      </c>
      <c r="C116" s="11" t="s">
        <v>582</v>
      </c>
      <c r="D116" s="6" t="s">
        <v>276</v>
      </c>
      <c r="E116" s="195">
        <v>128</v>
      </c>
      <c r="F116" s="195">
        <v>121</v>
      </c>
      <c r="G116" s="195">
        <v>140</v>
      </c>
      <c r="H116" s="195">
        <v>140</v>
      </c>
      <c r="I116" s="196">
        <f>102+96+81+96</f>
        <v>375</v>
      </c>
      <c r="J116" s="132">
        <f>K116-I116</f>
        <v>154</v>
      </c>
      <c r="K116" s="26">
        <f>SUM(E116:H116)</f>
        <v>529</v>
      </c>
      <c r="L116" s="25">
        <v>6</v>
      </c>
    </row>
    <row r="117" spans="1:12" ht="17.100000000000001" hidden="1" customHeight="1" x14ac:dyDescent="0.25">
      <c r="A117" s="4">
        <v>114</v>
      </c>
      <c r="B117" s="165" t="s">
        <v>296</v>
      </c>
      <c r="C117" s="11" t="s">
        <v>294</v>
      </c>
      <c r="D117" s="166" t="s">
        <v>279</v>
      </c>
      <c r="E117" s="7">
        <v>132</v>
      </c>
      <c r="F117" s="7">
        <v>132</v>
      </c>
      <c r="G117" s="7">
        <v>134</v>
      </c>
      <c r="H117" s="7">
        <v>128</v>
      </c>
      <c r="I117" s="124">
        <v>357</v>
      </c>
      <c r="J117" s="132">
        <f>K117-I117</f>
        <v>169</v>
      </c>
      <c r="K117" s="26">
        <f>SUM(E117:H117)</f>
        <v>526</v>
      </c>
      <c r="L117" s="25">
        <v>3</v>
      </c>
    </row>
    <row r="118" spans="1:12" ht="17.100000000000001" hidden="1" customHeight="1" x14ac:dyDescent="0.25">
      <c r="A118" s="4">
        <v>115</v>
      </c>
      <c r="B118" s="63" t="s">
        <v>363</v>
      </c>
      <c r="C118" s="11" t="s">
        <v>355</v>
      </c>
      <c r="D118" s="3" t="s">
        <v>279</v>
      </c>
      <c r="E118" s="7">
        <v>133</v>
      </c>
      <c r="F118" s="7">
        <v>126</v>
      </c>
      <c r="G118" s="7">
        <v>117</v>
      </c>
      <c r="H118" s="7">
        <v>149</v>
      </c>
      <c r="I118" s="124">
        <f>79+91+87+96</f>
        <v>353</v>
      </c>
      <c r="J118" s="132">
        <f>K118-I118</f>
        <v>172</v>
      </c>
      <c r="K118" s="26">
        <f>SUM(E118:H118)</f>
        <v>525</v>
      </c>
      <c r="L118" s="25">
        <v>14</v>
      </c>
    </row>
    <row r="119" spans="1:12" ht="17.100000000000001" hidden="1" customHeight="1" x14ac:dyDescent="0.25">
      <c r="A119" s="4">
        <v>116</v>
      </c>
      <c r="B119" s="63" t="s">
        <v>406</v>
      </c>
      <c r="C119" s="11" t="s">
        <v>404</v>
      </c>
      <c r="D119" s="3" t="s">
        <v>279</v>
      </c>
      <c r="E119" s="7">
        <v>140</v>
      </c>
      <c r="F119" s="7">
        <v>142</v>
      </c>
      <c r="G119" s="7">
        <v>120</v>
      </c>
      <c r="H119" s="7">
        <v>123</v>
      </c>
      <c r="I119" s="124">
        <f>92+90+88+85</f>
        <v>355</v>
      </c>
      <c r="J119" s="132">
        <f>K119-I119</f>
        <v>170</v>
      </c>
      <c r="K119" s="26">
        <f>SUM(E119:H119)</f>
        <v>525</v>
      </c>
      <c r="L119" s="25">
        <v>7</v>
      </c>
    </row>
    <row r="120" spans="1:12" ht="17.100000000000001" hidden="1" customHeight="1" x14ac:dyDescent="0.25">
      <c r="A120" s="4">
        <v>117</v>
      </c>
      <c r="B120" s="189" t="s">
        <v>516</v>
      </c>
      <c r="C120" s="11" t="s">
        <v>513</v>
      </c>
      <c r="D120" s="194" t="s">
        <v>280</v>
      </c>
      <c r="E120" s="195">
        <v>126</v>
      </c>
      <c r="F120" s="195">
        <v>146</v>
      </c>
      <c r="G120" s="195">
        <v>126</v>
      </c>
      <c r="H120" s="195">
        <v>127</v>
      </c>
      <c r="I120" s="196">
        <f>82+98+82+91</f>
        <v>353</v>
      </c>
      <c r="J120" s="132">
        <f>K120-I120</f>
        <v>172</v>
      </c>
      <c r="K120" s="26">
        <f>SUM(E120:H120)</f>
        <v>525</v>
      </c>
      <c r="L120" s="25">
        <v>7</v>
      </c>
    </row>
    <row r="121" spans="1:12" ht="17.100000000000001" hidden="1" customHeight="1" x14ac:dyDescent="0.25">
      <c r="A121" s="4">
        <v>118</v>
      </c>
      <c r="B121" s="189" t="s">
        <v>540</v>
      </c>
      <c r="C121" s="11" t="s">
        <v>535</v>
      </c>
      <c r="D121" s="194" t="s">
        <v>280</v>
      </c>
      <c r="E121" s="195">
        <v>128</v>
      </c>
      <c r="F121" s="195">
        <v>133</v>
      </c>
      <c r="G121" s="195">
        <v>127</v>
      </c>
      <c r="H121" s="195">
        <v>137</v>
      </c>
      <c r="I121" s="196">
        <f>83+88+91+96</f>
        <v>358</v>
      </c>
      <c r="J121" s="132">
        <f>K121-I121</f>
        <v>167</v>
      </c>
      <c r="K121" s="26">
        <f>SUM(E121:H121)</f>
        <v>525</v>
      </c>
      <c r="L121" s="25">
        <v>4</v>
      </c>
    </row>
    <row r="122" spans="1:12" ht="17.100000000000001" customHeight="1" x14ac:dyDescent="0.25">
      <c r="A122" s="4">
        <v>119</v>
      </c>
      <c r="B122" s="63" t="s">
        <v>422</v>
      </c>
      <c r="C122" s="4" t="s">
        <v>421</v>
      </c>
      <c r="D122" s="3" t="s">
        <v>276</v>
      </c>
      <c r="E122" s="7">
        <v>134</v>
      </c>
      <c r="F122" s="7">
        <v>111</v>
      </c>
      <c r="G122" s="7">
        <v>155</v>
      </c>
      <c r="H122" s="7">
        <v>127</v>
      </c>
      <c r="I122" s="124">
        <f>93+84+101+85</f>
        <v>363</v>
      </c>
      <c r="J122" s="132">
        <f>K122-I122</f>
        <v>164</v>
      </c>
      <c r="K122" s="26">
        <f>SUM(E122:H122)</f>
        <v>527</v>
      </c>
      <c r="L122" s="25">
        <v>7</v>
      </c>
    </row>
    <row r="123" spans="1:12" ht="17.100000000000001" hidden="1" customHeight="1" x14ac:dyDescent="0.25">
      <c r="A123" s="4">
        <v>120</v>
      </c>
      <c r="B123" s="63" t="s">
        <v>368</v>
      </c>
      <c r="C123" s="11" t="s">
        <v>367</v>
      </c>
      <c r="D123" s="3" t="s">
        <v>279</v>
      </c>
      <c r="E123" s="7">
        <v>146</v>
      </c>
      <c r="F123" s="7">
        <v>130</v>
      </c>
      <c r="G123" s="7">
        <v>124</v>
      </c>
      <c r="H123" s="7">
        <v>124</v>
      </c>
      <c r="I123" s="124">
        <f>83+85+85+83</f>
        <v>336</v>
      </c>
      <c r="J123" s="132">
        <f>K123-I123</f>
        <v>188</v>
      </c>
      <c r="K123" s="26">
        <f>SUM(E123:H123)</f>
        <v>524</v>
      </c>
      <c r="L123" s="25">
        <v>5</v>
      </c>
    </row>
    <row r="124" spans="1:12" ht="17.100000000000001" hidden="1" customHeight="1" x14ac:dyDescent="0.25">
      <c r="A124" s="4">
        <v>121</v>
      </c>
      <c r="B124" s="189" t="s">
        <v>471</v>
      </c>
      <c r="C124" s="11" t="s">
        <v>468</v>
      </c>
      <c r="D124" s="194" t="s">
        <v>281</v>
      </c>
      <c r="E124" s="195">
        <v>128</v>
      </c>
      <c r="F124" s="195">
        <v>133</v>
      </c>
      <c r="G124" s="195">
        <v>129</v>
      </c>
      <c r="H124" s="195">
        <v>134</v>
      </c>
      <c r="I124" s="196">
        <f>94+89+89+90</f>
        <v>362</v>
      </c>
      <c r="J124" s="132">
        <f>K124-I124</f>
        <v>162</v>
      </c>
      <c r="K124" s="26">
        <f>SUM(E124:H124)</f>
        <v>524</v>
      </c>
      <c r="L124" s="25">
        <v>11</v>
      </c>
    </row>
    <row r="125" spans="1:12" ht="17.100000000000001" hidden="1" customHeight="1" x14ac:dyDescent="0.2">
      <c r="A125" s="4">
        <v>122</v>
      </c>
      <c r="B125" s="170" t="s">
        <v>377</v>
      </c>
      <c r="C125" s="11" t="s">
        <v>376</v>
      </c>
      <c r="D125" s="3" t="s">
        <v>277</v>
      </c>
      <c r="E125" s="7">
        <v>121</v>
      </c>
      <c r="F125" s="7">
        <v>151</v>
      </c>
      <c r="G125" s="7">
        <v>136</v>
      </c>
      <c r="H125" s="7">
        <v>116</v>
      </c>
      <c r="I125" s="124">
        <f>73+97+82+83</f>
        <v>335</v>
      </c>
      <c r="J125" s="132">
        <f>K125-I125</f>
        <v>189</v>
      </c>
      <c r="K125" s="26">
        <f>SUM(E125:H125)</f>
        <v>524</v>
      </c>
      <c r="L125" s="25">
        <v>6</v>
      </c>
    </row>
    <row r="126" spans="1:12" ht="17.100000000000001" hidden="1" customHeight="1" x14ac:dyDescent="0.25">
      <c r="A126" s="4">
        <v>123</v>
      </c>
      <c r="B126" s="189" t="s">
        <v>555</v>
      </c>
      <c r="C126" s="11" t="s">
        <v>550</v>
      </c>
      <c r="D126" s="194" t="s">
        <v>277</v>
      </c>
      <c r="E126" s="195">
        <v>157</v>
      </c>
      <c r="F126" s="195">
        <v>120</v>
      </c>
      <c r="G126" s="195">
        <v>129</v>
      </c>
      <c r="H126" s="195">
        <v>118</v>
      </c>
      <c r="I126" s="196">
        <f>95+86+93+85</f>
        <v>359</v>
      </c>
      <c r="J126" s="132">
        <f>K126-I126</f>
        <v>165</v>
      </c>
      <c r="K126" s="26">
        <f>SUM(E126:H126)</f>
        <v>524</v>
      </c>
      <c r="L126" s="25">
        <v>6</v>
      </c>
    </row>
    <row r="127" spans="1:12" ht="17.100000000000001" customHeight="1" x14ac:dyDescent="0.25">
      <c r="A127" s="4">
        <v>124</v>
      </c>
      <c r="B127" s="63" t="s">
        <v>302</v>
      </c>
      <c r="C127" s="11" t="s">
        <v>299</v>
      </c>
      <c r="D127" s="3" t="s">
        <v>276</v>
      </c>
      <c r="E127" s="7">
        <v>121</v>
      </c>
      <c r="F127" s="7">
        <v>139</v>
      </c>
      <c r="G127" s="7">
        <v>132</v>
      </c>
      <c r="H127" s="7">
        <v>135</v>
      </c>
      <c r="I127" s="124">
        <v>349</v>
      </c>
      <c r="J127" s="132">
        <f>K127-I127</f>
        <v>178</v>
      </c>
      <c r="K127" s="26">
        <f>SUM(E127:H127)</f>
        <v>527</v>
      </c>
      <c r="L127" s="25">
        <v>6</v>
      </c>
    </row>
    <row r="128" spans="1:12" ht="17.100000000000001" hidden="1" customHeight="1" x14ac:dyDescent="0.25">
      <c r="A128" s="4">
        <v>125</v>
      </c>
      <c r="B128" s="63" t="s">
        <v>334</v>
      </c>
      <c r="C128" s="11" t="s">
        <v>345</v>
      </c>
      <c r="D128" s="3" t="s">
        <v>280</v>
      </c>
      <c r="E128" s="7">
        <v>147</v>
      </c>
      <c r="F128" s="7">
        <v>127</v>
      </c>
      <c r="G128" s="7">
        <v>132</v>
      </c>
      <c r="H128" s="7">
        <v>117</v>
      </c>
      <c r="I128" s="124">
        <f>98+84+96+81</f>
        <v>359</v>
      </c>
      <c r="J128" s="132">
        <f>K128-I128</f>
        <v>164</v>
      </c>
      <c r="K128" s="26">
        <f>SUM(E128:H128)</f>
        <v>523</v>
      </c>
      <c r="L128" s="25">
        <v>6</v>
      </c>
    </row>
    <row r="129" spans="1:12" ht="17.100000000000001" hidden="1" customHeight="1" x14ac:dyDescent="0.25">
      <c r="A129" s="4">
        <v>126</v>
      </c>
      <c r="B129" s="63" t="s">
        <v>426</v>
      </c>
      <c r="C129" s="4" t="s">
        <v>432</v>
      </c>
      <c r="D129" s="3" t="s">
        <v>277</v>
      </c>
      <c r="E129" s="7">
        <v>132</v>
      </c>
      <c r="F129" s="7">
        <v>129</v>
      </c>
      <c r="G129" s="7">
        <v>132</v>
      </c>
      <c r="H129" s="7">
        <v>128</v>
      </c>
      <c r="I129" s="124">
        <f>96+90+101+84</f>
        <v>371</v>
      </c>
      <c r="J129" s="132">
        <f>K129-I129</f>
        <v>150</v>
      </c>
      <c r="K129" s="26">
        <f>SUM(E129:H129)</f>
        <v>521</v>
      </c>
      <c r="L129" s="25">
        <v>10</v>
      </c>
    </row>
    <row r="130" spans="1:12" ht="17.100000000000001" hidden="1" customHeight="1" x14ac:dyDescent="0.25">
      <c r="A130" s="4">
        <v>127</v>
      </c>
      <c r="B130" s="189" t="s">
        <v>544</v>
      </c>
      <c r="C130" s="11" t="s">
        <v>535</v>
      </c>
      <c r="D130" s="194" t="s">
        <v>280</v>
      </c>
      <c r="E130" s="195">
        <v>133</v>
      </c>
      <c r="F130" s="195">
        <v>137</v>
      </c>
      <c r="G130" s="195">
        <v>117</v>
      </c>
      <c r="H130" s="195">
        <v>134</v>
      </c>
      <c r="I130" s="196">
        <f>92+92+82+89</f>
        <v>355</v>
      </c>
      <c r="J130" s="132">
        <f>K130-I130</f>
        <v>166</v>
      </c>
      <c r="K130" s="26">
        <f>SUM(E130:H130)</f>
        <v>521</v>
      </c>
      <c r="L130" s="25">
        <v>5</v>
      </c>
    </row>
    <row r="131" spans="1:12" ht="17.100000000000001" hidden="1" customHeight="1" x14ac:dyDescent="0.25">
      <c r="A131" s="4">
        <v>128</v>
      </c>
      <c r="B131" s="63" t="s">
        <v>370</v>
      </c>
      <c r="C131" s="11" t="s">
        <v>367</v>
      </c>
      <c r="D131" s="3" t="s">
        <v>277</v>
      </c>
      <c r="E131" s="7">
        <v>137</v>
      </c>
      <c r="F131" s="7">
        <v>115</v>
      </c>
      <c r="G131" s="7">
        <v>132</v>
      </c>
      <c r="H131" s="7">
        <v>136</v>
      </c>
      <c r="I131" s="124">
        <f>93+71+88+93</f>
        <v>345</v>
      </c>
      <c r="J131" s="132">
        <f>K131-I131</f>
        <v>175</v>
      </c>
      <c r="K131" s="26">
        <f>SUM(E131:H131)</f>
        <v>520</v>
      </c>
      <c r="L131" s="25">
        <v>7</v>
      </c>
    </row>
    <row r="132" spans="1:12" ht="17.100000000000001" hidden="1" customHeight="1" x14ac:dyDescent="0.25">
      <c r="A132" s="4">
        <v>129</v>
      </c>
      <c r="B132" s="189" t="s">
        <v>484</v>
      </c>
      <c r="C132" s="11" t="s">
        <v>483</v>
      </c>
      <c r="D132" s="194" t="s">
        <v>277</v>
      </c>
      <c r="E132" s="195">
        <v>120</v>
      </c>
      <c r="F132" s="195">
        <v>135</v>
      </c>
      <c r="G132" s="195">
        <v>121</v>
      </c>
      <c r="H132" s="195">
        <v>144</v>
      </c>
      <c r="I132" s="196">
        <f>93+90+78+100</f>
        <v>361</v>
      </c>
      <c r="J132" s="132">
        <f>K132-I132</f>
        <v>159</v>
      </c>
      <c r="K132" s="26">
        <f>SUM(E132:H132)</f>
        <v>520</v>
      </c>
      <c r="L132" s="25">
        <v>8</v>
      </c>
    </row>
    <row r="133" spans="1:12" ht="17.100000000000001" hidden="1" customHeight="1" x14ac:dyDescent="0.25">
      <c r="A133" s="4">
        <v>130</v>
      </c>
      <c r="B133" s="63" t="s">
        <v>452</v>
      </c>
      <c r="C133" s="4" t="s">
        <v>449</v>
      </c>
      <c r="D133" s="3" t="s">
        <v>277</v>
      </c>
      <c r="E133" s="7">
        <v>133</v>
      </c>
      <c r="F133" s="7">
        <v>123</v>
      </c>
      <c r="G133" s="7">
        <v>128</v>
      </c>
      <c r="H133" s="7">
        <v>134</v>
      </c>
      <c r="I133" s="124">
        <f>84+87+84+92</f>
        <v>347</v>
      </c>
      <c r="J133" s="132">
        <f>K133-I133</f>
        <v>171</v>
      </c>
      <c r="K133" s="26">
        <f>SUM(E133:H133)</f>
        <v>518</v>
      </c>
      <c r="L133" s="25">
        <v>12</v>
      </c>
    </row>
    <row r="134" spans="1:12" ht="17.100000000000001" customHeight="1" x14ac:dyDescent="0.2">
      <c r="A134" s="4">
        <v>131</v>
      </c>
      <c r="B134" s="64" t="s">
        <v>357</v>
      </c>
      <c r="C134" s="11" t="s">
        <v>358</v>
      </c>
      <c r="D134" s="3" t="s">
        <v>276</v>
      </c>
      <c r="E134" s="7">
        <v>127</v>
      </c>
      <c r="F134" s="7">
        <v>131</v>
      </c>
      <c r="G134" s="7">
        <v>140</v>
      </c>
      <c r="H134" s="7">
        <v>129</v>
      </c>
      <c r="I134" s="124">
        <f>87+86+88+94</f>
        <v>355</v>
      </c>
      <c r="J134" s="132">
        <f>K134-I134</f>
        <v>172</v>
      </c>
      <c r="K134" s="26">
        <f>SUM(E134:H134)</f>
        <v>527</v>
      </c>
      <c r="L134" s="25">
        <v>10</v>
      </c>
    </row>
    <row r="135" spans="1:12" ht="17.100000000000001" hidden="1" customHeight="1" x14ac:dyDescent="0.25">
      <c r="A135" s="4">
        <v>132</v>
      </c>
      <c r="B135" s="189" t="s">
        <v>498</v>
      </c>
      <c r="C135" s="11" t="s">
        <v>494</v>
      </c>
      <c r="D135" s="194" t="s">
        <v>279</v>
      </c>
      <c r="E135" s="195">
        <v>127</v>
      </c>
      <c r="F135" s="195">
        <v>140</v>
      </c>
      <c r="G135" s="195">
        <v>108</v>
      </c>
      <c r="H135" s="195">
        <v>142</v>
      </c>
      <c r="I135" s="196">
        <f>92+97+91+83</f>
        <v>363</v>
      </c>
      <c r="J135" s="132">
        <f>K135-I135</f>
        <v>154</v>
      </c>
      <c r="K135" s="26">
        <f>SUM(E135:H135)</f>
        <v>517</v>
      </c>
      <c r="L135" s="25">
        <v>11</v>
      </c>
    </row>
    <row r="136" spans="1:12" ht="17.100000000000001" hidden="1" customHeight="1" x14ac:dyDescent="0.25">
      <c r="A136" s="4">
        <v>133</v>
      </c>
      <c r="B136" s="63" t="s">
        <v>354</v>
      </c>
      <c r="C136" s="11" t="s">
        <v>355</v>
      </c>
      <c r="D136" s="3" t="s">
        <v>279</v>
      </c>
      <c r="E136" s="7">
        <v>144</v>
      </c>
      <c r="F136" s="7">
        <v>131</v>
      </c>
      <c r="G136" s="7">
        <v>121</v>
      </c>
      <c r="H136" s="7">
        <v>119</v>
      </c>
      <c r="I136" s="124">
        <f>91+87+87+78</f>
        <v>343</v>
      </c>
      <c r="J136" s="132">
        <f>K136-I136</f>
        <v>172</v>
      </c>
      <c r="K136" s="26">
        <f>SUM(E136:H136)</f>
        <v>515</v>
      </c>
      <c r="L136" s="25">
        <v>4</v>
      </c>
    </row>
    <row r="137" spans="1:12" ht="17.100000000000001" hidden="1" customHeight="1" x14ac:dyDescent="0.25">
      <c r="A137" s="4">
        <v>134</v>
      </c>
      <c r="B137" s="63" t="s">
        <v>335</v>
      </c>
      <c r="C137" s="11" t="s">
        <v>289</v>
      </c>
      <c r="D137" s="3" t="s">
        <v>281</v>
      </c>
      <c r="E137" s="7">
        <v>134</v>
      </c>
      <c r="F137" s="7">
        <v>149</v>
      </c>
      <c r="G137" s="7">
        <v>105</v>
      </c>
      <c r="H137" s="7">
        <v>127</v>
      </c>
      <c r="I137" s="124">
        <f>99+99+81+91</f>
        <v>370</v>
      </c>
      <c r="J137" s="132">
        <f>K137-I137</f>
        <v>145</v>
      </c>
      <c r="K137" s="26">
        <f>SUM(E137:H137)</f>
        <v>515</v>
      </c>
      <c r="L137" s="25">
        <v>13</v>
      </c>
    </row>
    <row r="138" spans="1:12" ht="17.100000000000001" hidden="1" customHeight="1" x14ac:dyDescent="0.25">
      <c r="A138" s="4">
        <v>135</v>
      </c>
      <c r="B138" s="189" t="s">
        <v>496</v>
      </c>
      <c r="C138" s="11" t="s">
        <v>494</v>
      </c>
      <c r="D138" s="194" t="s">
        <v>280</v>
      </c>
      <c r="E138" s="195">
        <v>140</v>
      </c>
      <c r="F138" s="195">
        <v>133</v>
      </c>
      <c r="G138" s="195">
        <v>133</v>
      </c>
      <c r="H138" s="195">
        <v>109</v>
      </c>
      <c r="I138" s="196">
        <f>96+92+82+82</f>
        <v>352</v>
      </c>
      <c r="J138" s="132">
        <f>K138-I138</f>
        <v>163</v>
      </c>
      <c r="K138" s="26">
        <f>SUM(E138:H138)</f>
        <v>515</v>
      </c>
      <c r="L138" s="25">
        <v>9</v>
      </c>
    </row>
    <row r="139" spans="1:12" ht="17.100000000000001" hidden="1" customHeight="1" x14ac:dyDescent="0.25">
      <c r="A139" s="4">
        <v>136</v>
      </c>
      <c r="B139" s="189" t="s">
        <v>595</v>
      </c>
      <c r="C139" s="11" t="s">
        <v>591</v>
      </c>
      <c r="D139" s="194" t="s">
        <v>277</v>
      </c>
      <c r="E139" s="195">
        <v>122</v>
      </c>
      <c r="F139" s="195">
        <v>130</v>
      </c>
      <c r="G139" s="195">
        <v>126</v>
      </c>
      <c r="H139" s="195">
        <v>137</v>
      </c>
      <c r="I139" s="196">
        <f>87+87+86+85</f>
        <v>345</v>
      </c>
      <c r="J139" s="132">
        <f>K139-I139</f>
        <v>170</v>
      </c>
      <c r="K139" s="26">
        <f>SUM(E139:H139)</f>
        <v>515</v>
      </c>
      <c r="L139" s="25">
        <v>7</v>
      </c>
    </row>
    <row r="140" spans="1:12" ht="17.100000000000001" hidden="1" customHeight="1" x14ac:dyDescent="0.2">
      <c r="A140" s="4">
        <v>137</v>
      </c>
      <c r="B140" s="170" t="s">
        <v>374</v>
      </c>
      <c r="C140" s="11" t="s">
        <v>372</v>
      </c>
      <c r="D140" s="3" t="s">
        <v>280</v>
      </c>
      <c r="E140" s="7">
        <v>126</v>
      </c>
      <c r="F140" s="7">
        <v>127</v>
      </c>
      <c r="G140" s="7">
        <v>129</v>
      </c>
      <c r="H140" s="7">
        <v>132</v>
      </c>
      <c r="I140" s="124">
        <f>91+100+84+89</f>
        <v>364</v>
      </c>
      <c r="J140" s="132">
        <f>K140-I140</f>
        <v>150</v>
      </c>
      <c r="K140" s="26">
        <f>SUM(E140:H140)</f>
        <v>514</v>
      </c>
      <c r="L140" s="25">
        <v>8</v>
      </c>
    </row>
    <row r="141" spans="1:12" ht="17.100000000000001" customHeight="1" x14ac:dyDescent="0.2">
      <c r="A141" s="4">
        <v>138</v>
      </c>
      <c r="B141" s="64" t="s">
        <v>352</v>
      </c>
      <c r="C141" s="11" t="s">
        <v>350</v>
      </c>
      <c r="D141" s="3" t="s">
        <v>276</v>
      </c>
      <c r="E141" s="7">
        <v>117</v>
      </c>
      <c r="F141" s="7">
        <v>137</v>
      </c>
      <c r="G141" s="7">
        <v>143</v>
      </c>
      <c r="H141" s="7">
        <v>129</v>
      </c>
      <c r="I141" s="124">
        <f>81+85+99+87</f>
        <v>352</v>
      </c>
      <c r="J141" s="132">
        <f>K141-I141</f>
        <v>174</v>
      </c>
      <c r="K141" s="26">
        <f>SUM(E141:H141)</f>
        <v>526</v>
      </c>
      <c r="L141" s="25">
        <v>4</v>
      </c>
    </row>
    <row r="142" spans="1:12" ht="17.100000000000001" hidden="1" customHeight="1" x14ac:dyDescent="0.2">
      <c r="A142" s="4">
        <v>139</v>
      </c>
      <c r="B142" s="170" t="s">
        <v>380</v>
      </c>
      <c r="C142" s="11" t="s">
        <v>376</v>
      </c>
      <c r="D142" s="3" t="s">
        <v>277</v>
      </c>
      <c r="E142" s="7">
        <v>129</v>
      </c>
      <c r="F142" s="7">
        <v>132</v>
      </c>
      <c r="G142" s="7">
        <v>119</v>
      </c>
      <c r="H142" s="7">
        <v>132</v>
      </c>
      <c r="I142" s="124">
        <f>93+89+74+96</f>
        <v>352</v>
      </c>
      <c r="J142" s="132">
        <f>K142-I142</f>
        <v>160</v>
      </c>
      <c r="K142" s="26">
        <f>SUM(E142:H142)</f>
        <v>512</v>
      </c>
      <c r="L142" s="25">
        <v>7</v>
      </c>
    </row>
    <row r="143" spans="1:12" ht="17.100000000000001" hidden="1" customHeight="1" x14ac:dyDescent="0.25">
      <c r="A143" s="4">
        <v>140</v>
      </c>
      <c r="B143" s="63" t="s">
        <v>310</v>
      </c>
      <c r="C143" s="11" t="s">
        <v>308</v>
      </c>
      <c r="D143" s="3" t="s">
        <v>277</v>
      </c>
      <c r="E143" s="7">
        <v>120</v>
      </c>
      <c r="F143" s="7">
        <v>118</v>
      </c>
      <c r="G143" s="7">
        <v>132</v>
      </c>
      <c r="H143" s="7">
        <v>142</v>
      </c>
      <c r="I143" s="124">
        <v>341</v>
      </c>
      <c r="J143" s="132">
        <f>K143-I143</f>
        <v>171</v>
      </c>
      <c r="K143" s="26">
        <f>SUM(E143:H143)</f>
        <v>512</v>
      </c>
      <c r="L143" s="25">
        <v>7</v>
      </c>
    </row>
    <row r="144" spans="1:12" ht="17.100000000000001" hidden="1" customHeight="1" x14ac:dyDescent="0.25">
      <c r="A144" s="4">
        <v>141</v>
      </c>
      <c r="B144" s="189" t="s">
        <v>470</v>
      </c>
      <c r="C144" s="11" t="s">
        <v>468</v>
      </c>
      <c r="D144" s="207" t="s">
        <v>277</v>
      </c>
      <c r="E144" s="209">
        <v>138</v>
      </c>
      <c r="F144" s="209">
        <v>127</v>
      </c>
      <c r="G144" s="209">
        <v>127</v>
      </c>
      <c r="H144" s="209">
        <v>120</v>
      </c>
      <c r="I144" s="210">
        <f>84+87+82+86</f>
        <v>339</v>
      </c>
      <c r="J144" s="132">
        <f>K144-I144</f>
        <v>173</v>
      </c>
      <c r="K144" s="26">
        <f>SUM(E144:H144)</f>
        <v>512</v>
      </c>
      <c r="L144" s="25">
        <v>5</v>
      </c>
    </row>
    <row r="145" spans="1:14" ht="17.100000000000001" hidden="1" customHeight="1" x14ac:dyDescent="0.25">
      <c r="A145" s="4">
        <v>142</v>
      </c>
      <c r="B145" s="189" t="s">
        <v>547</v>
      </c>
      <c r="C145" s="192" t="s">
        <v>289</v>
      </c>
      <c r="D145" s="6" t="s">
        <v>281</v>
      </c>
      <c r="E145" s="27">
        <v>139</v>
      </c>
      <c r="F145" s="27">
        <v>131</v>
      </c>
      <c r="G145" s="27">
        <v>98</v>
      </c>
      <c r="H145" s="27">
        <v>143</v>
      </c>
      <c r="I145" s="182">
        <f>86+87+63+84</f>
        <v>320</v>
      </c>
      <c r="J145" s="132">
        <f>K145-I145</f>
        <v>191</v>
      </c>
      <c r="K145" s="26">
        <f>SUM(E145:H145)</f>
        <v>511</v>
      </c>
      <c r="L145" s="25">
        <v>8</v>
      </c>
    </row>
    <row r="146" spans="1:14" ht="17.100000000000001" hidden="1" customHeight="1" x14ac:dyDescent="0.25">
      <c r="A146" s="4">
        <v>143</v>
      </c>
      <c r="B146" s="63" t="s">
        <v>434</v>
      </c>
      <c r="C146" s="4" t="s">
        <v>292</v>
      </c>
      <c r="D146" s="92" t="s">
        <v>280</v>
      </c>
      <c r="E146" s="20">
        <v>134</v>
      </c>
      <c r="F146" s="20">
        <v>131</v>
      </c>
      <c r="G146" s="20">
        <v>120</v>
      </c>
      <c r="H146" s="20">
        <v>124</v>
      </c>
      <c r="I146" s="122">
        <f>89+87+85+91</f>
        <v>352</v>
      </c>
      <c r="J146" s="132">
        <f>K146-I146</f>
        <v>157</v>
      </c>
      <c r="K146" s="26">
        <f>SUM(E146:H146)</f>
        <v>509</v>
      </c>
      <c r="L146" s="25">
        <v>2</v>
      </c>
    </row>
    <row r="147" spans="1:14" ht="17.100000000000001" hidden="1" customHeight="1" x14ac:dyDescent="0.25">
      <c r="A147" s="4">
        <v>144</v>
      </c>
      <c r="B147" s="189" t="s">
        <v>482</v>
      </c>
      <c r="C147" s="11" t="s">
        <v>476</v>
      </c>
      <c r="D147" s="194" t="s">
        <v>277</v>
      </c>
      <c r="E147" s="195">
        <v>143</v>
      </c>
      <c r="F147" s="195">
        <v>111</v>
      </c>
      <c r="G147" s="195">
        <v>117</v>
      </c>
      <c r="H147" s="195">
        <v>138</v>
      </c>
      <c r="I147" s="196">
        <f>91+82+90+94</f>
        <v>357</v>
      </c>
      <c r="J147" s="132">
        <f>K147-I147</f>
        <v>152</v>
      </c>
      <c r="K147" s="26">
        <f>SUM(E147:H147)</f>
        <v>509</v>
      </c>
      <c r="L147" s="25">
        <v>13</v>
      </c>
      <c r="N147" s="181"/>
    </row>
    <row r="148" spans="1:14" ht="17.100000000000001" hidden="1" customHeight="1" x14ac:dyDescent="0.2">
      <c r="A148" s="4">
        <v>145</v>
      </c>
      <c r="B148" s="296" t="s">
        <v>383</v>
      </c>
      <c r="C148" s="193" t="s">
        <v>381</v>
      </c>
      <c r="D148" s="12" t="s">
        <v>277</v>
      </c>
      <c r="E148" s="31">
        <v>122</v>
      </c>
      <c r="F148" s="31">
        <v>116</v>
      </c>
      <c r="G148" s="31">
        <v>141</v>
      </c>
      <c r="H148" s="31">
        <v>129</v>
      </c>
      <c r="I148" s="127">
        <f>86+89+92+94</f>
        <v>361</v>
      </c>
      <c r="J148" s="132">
        <f>K148-I148</f>
        <v>147</v>
      </c>
      <c r="K148" s="26">
        <f>SUM(E148:H148)</f>
        <v>508</v>
      </c>
      <c r="L148" s="25">
        <v>12</v>
      </c>
    </row>
    <row r="149" spans="1:14" ht="17.100000000000001" hidden="1" customHeight="1" x14ac:dyDescent="0.25">
      <c r="A149" s="4">
        <v>146</v>
      </c>
      <c r="B149" s="66" t="s">
        <v>517</v>
      </c>
      <c r="C149" s="193" t="s">
        <v>513</v>
      </c>
      <c r="D149" s="6" t="s">
        <v>280</v>
      </c>
      <c r="E149" s="27">
        <v>123</v>
      </c>
      <c r="F149" s="27">
        <v>139</v>
      </c>
      <c r="G149" s="27">
        <v>121</v>
      </c>
      <c r="H149" s="27">
        <v>125</v>
      </c>
      <c r="I149" s="182">
        <f>92+81+85+90</f>
        <v>348</v>
      </c>
      <c r="J149" s="132">
        <f>K149-I149</f>
        <v>160</v>
      </c>
      <c r="K149" s="26">
        <f>SUM(E149:H149)</f>
        <v>508</v>
      </c>
      <c r="L149" s="25">
        <v>10</v>
      </c>
    </row>
    <row r="150" spans="1:14" ht="17.100000000000001" customHeight="1" x14ac:dyDescent="0.2">
      <c r="A150" s="4">
        <v>147</v>
      </c>
      <c r="B150" s="78" t="s">
        <v>395</v>
      </c>
      <c r="C150" s="193" t="s">
        <v>391</v>
      </c>
      <c r="D150" s="166" t="s">
        <v>276</v>
      </c>
      <c r="E150" s="32">
        <v>118</v>
      </c>
      <c r="F150" s="32">
        <v>129</v>
      </c>
      <c r="G150" s="32">
        <v>139</v>
      </c>
      <c r="H150" s="32">
        <v>138</v>
      </c>
      <c r="I150" s="128">
        <f>82+86+94+85</f>
        <v>347</v>
      </c>
      <c r="J150" s="132">
        <f>K150-I150</f>
        <v>177</v>
      </c>
      <c r="K150" s="26">
        <f>SUM(E150:H150)</f>
        <v>524</v>
      </c>
      <c r="L150" s="25">
        <v>3</v>
      </c>
    </row>
    <row r="151" spans="1:14" ht="17.100000000000001" hidden="1" customHeight="1" x14ac:dyDescent="0.25">
      <c r="A151" s="4">
        <v>148</v>
      </c>
      <c r="B151" s="66" t="s">
        <v>548</v>
      </c>
      <c r="C151" s="193" t="s">
        <v>550</v>
      </c>
      <c r="D151" s="6" t="s">
        <v>277</v>
      </c>
      <c r="E151" s="27">
        <v>139</v>
      </c>
      <c r="F151" s="27">
        <v>125</v>
      </c>
      <c r="G151" s="27">
        <v>118</v>
      </c>
      <c r="H151" s="27">
        <v>125</v>
      </c>
      <c r="I151" s="182">
        <f>94+84+91+91</f>
        <v>360</v>
      </c>
      <c r="J151" s="132">
        <f>K151-I151</f>
        <v>147</v>
      </c>
      <c r="K151" s="26">
        <f>SUM(E151:H151)</f>
        <v>507</v>
      </c>
      <c r="L151" s="25">
        <v>7</v>
      </c>
    </row>
    <row r="152" spans="1:14" ht="17.100000000000001" hidden="1" customHeight="1" x14ac:dyDescent="0.2">
      <c r="A152" s="4">
        <v>149</v>
      </c>
      <c r="B152" s="78" t="s">
        <v>398</v>
      </c>
      <c r="C152" s="5" t="s">
        <v>436</v>
      </c>
      <c r="D152" s="166" t="s">
        <v>277</v>
      </c>
      <c r="E152" s="32">
        <v>112</v>
      </c>
      <c r="F152" s="32">
        <v>124</v>
      </c>
      <c r="G152" s="32">
        <v>134</v>
      </c>
      <c r="H152" s="32">
        <v>136</v>
      </c>
      <c r="I152" s="128">
        <f>85+99+89+92</f>
        <v>365</v>
      </c>
      <c r="J152" s="132">
        <f>K152-I152</f>
        <v>141</v>
      </c>
      <c r="K152" s="26">
        <f>SUM(E152:H152)</f>
        <v>506</v>
      </c>
      <c r="L152" s="25">
        <v>9</v>
      </c>
    </row>
    <row r="153" spans="1:14" ht="17.100000000000001" hidden="1" customHeight="1" x14ac:dyDescent="0.25">
      <c r="A153" s="4">
        <v>150</v>
      </c>
      <c r="B153" s="66" t="s">
        <v>506</v>
      </c>
      <c r="C153" s="5" t="s">
        <v>499</v>
      </c>
      <c r="D153" s="6" t="s">
        <v>280</v>
      </c>
      <c r="E153" s="27">
        <v>136</v>
      </c>
      <c r="F153" s="27">
        <v>126</v>
      </c>
      <c r="G153" s="27">
        <v>127</v>
      </c>
      <c r="H153" s="27">
        <v>115</v>
      </c>
      <c r="I153" s="182">
        <f>91+92+92+79</f>
        <v>354</v>
      </c>
      <c r="J153" s="132">
        <f>K153-I153</f>
        <v>150</v>
      </c>
      <c r="K153" s="26">
        <f>SUM(E153:H153)</f>
        <v>504</v>
      </c>
      <c r="L153" s="25">
        <v>3</v>
      </c>
    </row>
    <row r="154" spans="1:14" ht="17.100000000000001" hidden="1" customHeight="1" x14ac:dyDescent="0.25">
      <c r="A154" s="4">
        <v>151</v>
      </c>
      <c r="B154" s="66" t="s">
        <v>604</v>
      </c>
      <c r="C154" s="5" t="s">
        <v>600</v>
      </c>
      <c r="D154" s="6" t="s">
        <v>278</v>
      </c>
      <c r="E154" s="27">
        <v>133</v>
      </c>
      <c r="F154" s="27">
        <v>130</v>
      </c>
      <c r="G154" s="27">
        <v>119</v>
      </c>
      <c r="H154" s="27">
        <v>122</v>
      </c>
      <c r="I154" s="182">
        <f>92+79+84+88</f>
        <v>343</v>
      </c>
      <c r="J154" s="132">
        <f>K154-I154</f>
        <v>161</v>
      </c>
      <c r="K154" s="26">
        <f>SUM(E154:H154)</f>
        <v>504</v>
      </c>
      <c r="L154" s="25">
        <v>6</v>
      </c>
    </row>
    <row r="155" spans="1:14" ht="17.100000000000001" hidden="1" customHeight="1" x14ac:dyDescent="0.25">
      <c r="A155" s="4">
        <v>152</v>
      </c>
      <c r="B155" s="165" t="s">
        <v>291</v>
      </c>
      <c r="C155" s="5" t="s">
        <v>292</v>
      </c>
      <c r="D155" s="229" t="s">
        <v>281</v>
      </c>
      <c r="E155" s="32">
        <v>115</v>
      </c>
      <c r="F155" s="32">
        <v>140</v>
      </c>
      <c r="G155" s="32">
        <v>128</v>
      </c>
      <c r="H155" s="32">
        <v>119</v>
      </c>
      <c r="I155" s="128">
        <f>90+96+83+74</f>
        <v>343</v>
      </c>
      <c r="J155" s="132">
        <f>K155-I155</f>
        <v>159</v>
      </c>
      <c r="K155" s="26">
        <f>SUM(E155:H155)</f>
        <v>502</v>
      </c>
      <c r="L155" s="25">
        <v>12</v>
      </c>
    </row>
    <row r="156" spans="1:14" ht="17.100000000000001" hidden="1" customHeight="1" x14ac:dyDescent="0.25">
      <c r="A156" s="4">
        <v>153</v>
      </c>
      <c r="B156" s="66" t="s">
        <v>553</v>
      </c>
      <c r="C156" s="5" t="s">
        <v>550</v>
      </c>
      <c r="D156" s="6" t="s">
        <v>277</v>
      </c>
      <c r="E156" s="27">
        <v>110</v>
      </c>
      <c r="F156" s="27">
        <v>136</v>
      </c>
      <c r="G156" s="27">
        <v>127</v>
      </c>
      <c r="H156" s="27">
        <v>129</v>
      </c>
      <c r="I156" s="182">
        <f>74+91+86+85</f>
        <v>336</v>
      </c>
      <c r="J156" s="132">
        <f>K156-I156</f>
        <v>166</v>
      </c>
      <c r="K156" s="26">
        <f>SUM(E156:H156)</f>
        <v>502</v>
      </c>
      <c r="L156" s="25">
        <v>8</v>
      </c>
    </row>
    <row r="157" spans="1:14" ht="17.100000000000001" hidden="1" customHeight="1" x14ac:dyDescent="0.25">
      <c r="A157" s="4">
        <v>154</v>
      </c>
      <c r="B157" s="165" t="s">
        <v>330</v>
      </c>
      <c r="C157" s="5" t="s">
        <v>326</v>
      </c>
      <c r="D157" s="166" t="s">
        <v>277</v>
      </c>
      <c r="E157" s="32">
        <v>138</v>
      </c>
      <c r="F157" s="32">
        <v>134</v>
      </c>
      <c r="G157" s="32">
        <v>129</v>
      </c>
      <c r="H157" s="32">
        <v>100</v>
      </c>
      <c r="I157" s="128">
        <v>353</v>
      </c>
      <c r="J157" s="132">
        <v>148</v>
      </c>
      <c r="K157" s="26">
        <f>SUM(E157:H157)</f>
        <v>501</v>
      </c>
      <c r="L157" s="25">
        <v>10</v>
      </c>
    </row>
    <row r="158" spans="1:14" ht="17.100000000000001" hidden="1" customHeight="1" x14ac:dyDescent="0.25">
      <c r="A158" s="4">
        <v>155</v>
      </c>
      <c r="B158" s="165" t="s">
        <v>413</v>
      </c>
      <c r="C158" s="191" t="s">
        <v>513</v>
      </c>
      <c r="D158" s="166" t="s">
        <v>280</v>
      </c>
      <c r="E158" s="32">
        <v>111</v>
      </c>
      <c r="F158" s="32">
        <v>139</v>
      </c>
      <c r="G158" s="32">
        <v>127</v>
      </c>
      <c r="H158" s="32">
        <v>124</v>
      </c>
      <c r="I158" s="128">
        <f>76+95+91+84</f>
        <v>346</v>
      </c>
      <c r="J158" s="132">
        <f>K158-I158</f>
        <v>155</v>
      </c>
      <c r="K158" s="26">
        <f>SUM(E158:H158)</f>
        <v>501</v>
      </c>
      <c r="L158" s="25">
        <v>8</v>
      </c>
    </row>
    <row r="159" spans="1:14" ht="17.100000000000001" hidden="1" customHeight="1" x14ac:dyDescent="0.25">
      <c r="A159" s="4">
        <v>156</v>
      </c>
      <c r="B159" s="66" t="s">
        <v>528</v>
      </c>
      <c r="C159" s="5" t="s">
        <v>289</v>
      </c>
      <c r="D159" s="6" t="s">
        <v>281</v>
      </c>
      <c r="E159" s="27">
        <v>113</v>
      </c>
      <c r="F159" s="27">
        <v>125</v>
      </c>
      <c r="G159" s="27">
        <v>135</v>
      </c>
      <c r="H159" s="27">
        <v>128</v>
      </c>
      <c r="I159" s="182">
        <f>79+92+92+95</f>
        <v>358</v>
      </c>
      <c r="J159" s="132">
        <f>K159-I159</f>
        <v>143</v>
      </c>
      <c r="K159" s="26">
        <f>SUM(E159:H159)</f>
        <v>501</v>
      </c>
      <c r="L159" s="25">
        <v>12</v>
      </c>
    </row>
    <row r="160" spans="1:14" ht="17.100000000000001" hidden="1" customHeight="1" x14ac:dyDescent="0.25">
      <c r="A160" s="4">
        <v>157</v>
      </c>
      <c r="B160" s="66" t="s">
        <v>556</v>
      </c>
      <c r="C160" s="5" t="s">
        <v>551</v>
      </c>
      <c r="D160" s="6" t="s">
        <v>277</v>
      </c>
      <c r="E160" s="27">
        <v>131</v>
      </c>
      <c r="F160" s="27">
        <v>128</v>
      </c>
      <c r="G160" s="27">
        <v>120</v>
      </c>
      <c r="H160" s="27">
        <v>122</v>
      </c>
      <c r="I160" s="182">
        <f>95+95+77+88</f>
        <v>355</v>
      </c>
      <c r="J160" s="132">
        <f>K160-I160</f>
        <v>146</v>
      </c>
      <c r="K160" s="26">
        <f>SUM(E160:H160)</f>
        <v>501</v>
      </c>
      <c r="L160" s="25">
        <v>11</v>
      </c>
    </row>
    <row r="161" spans="1:12" ht="17.100000000000001" customHeight="1" x14ac:dyDescent="0.25">
      <c r="A161" s="4">
        <v>158</v>
      </c>
      <c r="B161" s="165" t="s">
        <v>351</v>
      </c>
      <c r="C161" s="5" t="s">
        <v>350</v>
      </c>
      <c r="D161" s="166" t="s">
        <v>276</v>
      </c>
      <c r="E161" s="32">
        <v>139</v>
      </c>
      <c r="F161" s="32">
        <v>135</v>
      </c>
      <c r="G161" s="32">
        <v>124</v>
      </c>
      <c r="H161" s="32">
        <v>125</v>
      </c>
      <c r="I161" s="128">
        <f>87+105+97+90</f>
        <v>379</v>
      </c>
      <c r="J161" s="132">
        <f>K161-I161</f>
        <v>144</v>
      </c>
      <c r="K161" s="26">
        <f>SUM(E161:H161)</f>
        <v>523</v>
      </c>
      <c r="L161" s="25">
        <v>6</v>
      </c>
    </row>
    <row r="162" spans="1:12" ht="17.100000000000001" hidden="1" customHeight="1" x14ac:dyDescent="0.2">
      <c r="A162" s="4">
        <v>159</v>
      </c>
      <c r="B162" s="172" t="s">
        <v>337</v>
      </c>
      <c r="C162" s="5" t="s">
        <v>289</v>
      </c>
      <c r="D162" s="230" t="s">
        <v>281</v>
      </c>
      <c r="E162" s="32">
        <v>116</v>
      </c>
      <c r="F162" s="32">
        <v>135</v>
      </c>
      <c r="G162" s="32">
        <v>124</v>
      </c>
      <c r="H162" s="32">
        <v>125</v>
      </c>
      <c r="I162" s="128">
        <f>90+95+83+90</f>
        <v>358</v>
      </c>
      <c r="J162" s="132">
        <f>K162-I162</f>
        <v>142</v>
      </c>
      <c r="K162" s="26">
        <f>SUM(E162:H162)</f>
        <v>500</v>
      </c>
      <c r="L162" s="25">
        <v>10</v>
      </c>
    </row>
    <row r="163" spans="1:12" ht="17.100000000000001" hidden="1" customHeight="1" x14ac:dyDescent="0.25">
      <c r="A163" s="4">
        <v>160</v>
      </c>
      <c r="B163" s="66" t="s">
        <v>493</v>
      </c>
      <c r="C163" s="5" t="s">
        <v>489</v>
      </c>
      <c r="D163" s="6" t="s">
        <v>280</v>
      </c>
      <c r="E163" s="27">
        <v>116</v>
      </c>
      <c r="F163" s="27">
        <v>135</v>
      </c>
      <c r="G163" s="27">
        <v>123</v>
      </c>
      <c r="H163" s="27">
        <v>126</v>
      </c>
      <c r="I163" s="182">
        <f>80+83+87+93</f>
        <v>343</v>
      </c>
      <c r="J163" s="132">
        <f>K163-I163</f>
        <v>157</v>
      </c>
      <c r="K163" s="26">
        <f>SUM(E163:H163)</f>
        <v>500</v>
      </c>
      <c r="L163" s="25">
        <v>9</v>
      </c>
    </row>
    <row r="164" spans="1:12" ht="17.100000000000001" hidden="1" customHeight="1" x14ac:dyDescent="0.25">
      <c r="A164" s="4">
        <v>161</v>
      </c>
      <c r="B164" s="66" t="s">
        <v>558</v>
      </c>
      <c r="C164" s="5" t="s">
        <v>551</v>
      </c>
      <c r="D164" s="6" t="s">
        <v>281</v>
      </c>
      <c r="E164" s="27">
        <v>115</v>
      </c>
      <c r="F164" s="27">
        <v>113</v>
      </c>
      <c r="G164" s="27">
        <v>142</v>
      </c>
      <c r="H164" s="27">
        <v>130</v>
      </c>
      <c r="I164" s="182">
        <f>81+87+88+103</f>
        <v>359</v>
      </c>
      <c r="J164" s="132">
        <f>K164-I164</f>
        <v>141</v>
      </c>
      <c r="K164" s="26">
        <f>SUM(E164:H164)</f>
        <v>500</v>
      </c>
      <c r="L164" s="25">
        <v>11</v>
      </c>
    </row>
    <row r="165" spans="1:12" ht="17.100000000000001" hidden="1" customHeight="1" x14ac:dyDescent="0.25">
      <c r="A165" s="4">
        <v>162</v>
      </c>
      <c r="B165" s="165" t="s">
        <v>314</v>
      </c>
      <c r="C165" s="5" t="s">
        <v>313</v>
      </c>
      <c r="D165" s="166" t="s">
        <v>279</v>
      </c>
      <c r="E165" s="32">
        <v>113</v>
      </c>
      <c r="F165" s="32">
        <v>132</v>
      </c>
      <c r="G165" s="32">
        <v>129</v>
      </c>
      <c r="H165" s="32">
        <v>125</v>
      </c>
      <c r="I165" s="128">
        <f>83+87+85+89</f>
        <v>344</v>
      </c>
      <c r="J165" s="132">
        <f>K165-I165</f>
        <v>155</v>
      </c>
      <c r="K165" s="26">
        <f>SUM(E165:H165)</f>
        <v>499</v>
      </c>
      <c r="L165" s="25">
        <v>11</v>
      </c>
    </row>
    <row r="166" spans="1:12" ht="17.100000000000001" hidden="1" customHeight="1" x14ac:dyDescent="0.25">
      <c r="A166" s="4">
        <v>163</v>
      </c>
      <c r="B166" s="165" t="s">
        <v>479</v>
      </c>
      <c r="C166" s="191" t="s">
        <v>410</v>
      </c>
      <c r="D166" s="166" t="s">
        <v>277</v>
      </c>
      <c r="E166" s="32">
        <v>107</v>
      </c>
      <c r="F166" s="32">
        <v>138</v>
      </c>
      <c r="G166" s="32">
        <v>132</v>
      </c>
      <c r="H166" s="32">
        <v>122</v>
      </c>
      <c r="I166" s="128">
        <f>73+95+88+92</f>
        <v>348</v>
      </c>
      <c r="J166" s="132">
        <f>K166-I166</f>
        <v>151</v>
      </c>
      <c r="K166" s="26">
        <f>SUM(E166:H166)</f>
        <v>499</v>
      </c>
      <c r="L166" s="25">
        <v>10</v>
      </c>
    </row>
    <row r="167" spans="1:12" ht="17.100000000000001" hidden="1" customHeight="1" x14ac:dyDescent="0.25">
      <c r="A167" s="4">
        <v>164</v>
      </c>
      <c r="B167" s="165" t="s">
        <v>344</v>
      </c>
      <c r="C167" s="5" t="s">
        <v>341</v>
      </c>
      <c r="D167" s="166" t="s">
        <v>277</v>
      </c>
      <c r="E167" s="32">
        <v>119</v>
      </c>
      <c r="F167" s="32">
        <v>111</v>
      </c>
      <c r="G167" s="32">
        <v>128</v>
      </c>
      <c r="H167" s="32">
        <v>140</v>
      </c>
      <c r="I167" s="128">
        <f>85+75+89+89</f>
        <v>338</v>
      </c>
      <c r="J167" s="132">
        <f>K167-I167</f>
        <v>160</v>
      </c>
      <c r="K167" s="26">
        <f>SUM(E167:H167)</f>
        <v>498</v>
      </c>
      <c r="L167" s="25">
        <v>13</v>
      </c>
    </row>
    <row r="168" spans="1:12" ht="17.100000000000001" customHeight="1" x14ac:dyDescent="0.25">
      <c r="A168" s="4">
        <v>165</v>
      </c>
      <c r="B168" s="66" t="s">
        <v>611</v>
      </c>
      <c r="C168" s="5" t="s">
        <v>606</v>
      </c>
      <c r="D168" s="6" t="s">
        <v>276</v>
      </c>
      <c r="E168" s="27">
        <v>128</v>
      </c>
      <c r="F168" s="27">
        <v>145</v>
      </c>
      <c r="G168" s="27">
        <v>124</v>
      </c>
      <c r="H168" s="27">
        <v>124</v>
      </c>
      <c r="I168" s="182">
        <f>92+92+88+79</f>
        <v>351</v>
      </c>
      <c r="J168" s="132">
        <f>K168-I168</f>
        <v>170</v>
      </c>
      <c r="K168" s="26">
        <f>SUM(E168:H168)</f>
        <v>521</v>
      </c>
      <c r="L168" s="25">
        <v>2</v>
      </c>
    </row>
    <row r="169" spans="1:12" ht="17.100000000000001" hidden="1" customHeight="1" x14ac:dyDescent="0.25">
      <c r="A169" s="4">
        <v>166</v>
      </c>
      <c r="B169" s="66" t="s">
        <v>539</v>
      </c>
      <c r="C169" s="5" t="s">
        <v>535</v>
      </c>
      <c r="D169" s="6" t="s">
        <v>280</v>
      </c>
      <c r="E169" s="27">
        <v>112</v>
      </c>
      <c r="F169" s="27">
        <v>126</v>
      </c>
      <c r="G169" s="27">
        <v>125</v>
      </c>
      <c r="H169" s="27">
        <v>135</v>
      </c>
      <c r="I169" s="182">
        <f>86+81+82+84</f>
        <v>333</v>
      </c>
      <c r="J169" s="132">
        <f>K169-I169</f>
        <v>165</v>
      </c>
      <c r="K169" s="26">
        <f>SUM(E169:H169)</f>
        <v>498</v>
      </c>
      <c r="L169" s="25">
        <v>5</v>
      </c>
    </row>
    <row r="170" spans="1:12" ht="17.100000000000001" hidden="1" customHeight="1" x14ac:dyDescent="0.25">
      <c r="A170" s="4">
        <v>167</v>
      </c>
      <c r="B170" s="66" t="s">
        <v>505</v>
      </c>
      <c r="C170" s="5" t="s">
        <v>499</v>
      </c>
      <c r="D170" s="6" t="s">
        <v>280</v>
      </c>
      <c r="E170" s="27">
        <v>124</v>
      </c>
      <c r="F170" s="27">
        <v>121</v>
      </c>
      <c r="G170" s="27">
        <v>133</v>
      </c>
      <c r="H170" s="27">
        <v>117</v>
      </c>
      <c r="I170" s="182">
        <f>88+95+89+85</f>
        <v>357</v>
      </c>
      <c r="J170" s="132">
        <f>K170-I170</f>
        <v>138</v>
      </c>
      <c r="K170" s="26">
        <f>SUM(E170:H170)</f>
        <v>495</v>
      </c>
      <c r="L170" s="25">
        <v>9</v>
      </c>
    </row>
    <row r="171" spans="1:12" ht="17.100000000000001" hidden="1" customHeight="1" x14ac:dyDescent="0.25">
      <c r="A171" s="4">
        <v>168</v>
      </c>
      <c r="B171" s="66" t="s">
        <v>546</v>
      </c>
      <c r="C171" s="5" t="s">
        <v>292</v>
      </c>
      <c r="D171" s="6" t="s">
        <v>277</v>
      </c>
      <c r="E171" s="27">
        <v>133</v>
      </c>
      <c r="F171" s="27">
        <v>117</v>
      </c>
      <c r="G171" s="27">
        <v>118</v>
      </c>
      <c r="H171" s="27">
        <v>127</v>
      </c>
      <c r="I171" s="182">
        <f>81+81+83+91</f>
        <v>336</v>
      </c>
      <c r="J171" s="132">
        <f>K171-I171</f>
        <v>159</v>
      </c>
      <c r="K171" s="26">
        <f>SUM(E171:H171)</f>
        <v>495</v>
      </c>
      <c r="L171" s="25">
        <v>5</v>
      </c>
    </row>
    <row r="172" spans="1:12" ht="17.100000000000001" customHeight="1" x14ac:dyDescent="0.25">
      <c r="A172" s="4">
        <v>169</v>
      </c>
      <c r="B172" s="66" t="s">
        <v>612</v>
      </c>
      <c r="C172" s="5" t="s">
        <v>607</v>
      </c>
      <c r="D172" s="6" t="s">
        <v>276</v>
      </c>
      <c r="E172" s="27">
        <v>132</v>
      </c>
      <c r="F172" s="27">
        <v>136</v>
      </c>
      <c r="G172" s="27">
        <v>133</v>
      </c>
      <c r="H172" s="27">
        <v>119</v>
      </c>
      <c r="I172" s="182">
        <f>98+86+81+83</f>
        <v>348</v>
      </c>
      <c r="J172" s="132">
        <f>K172-I172</f>
        <v>172</v>
      </c>
      <c r="K172" s="26">
        <f>SUM(E172:H172)</f>
        <v>520</v>
      </c>
      <c r="L172" s="25">
        <v>3</v>
      </c>
    </row>
    <row r="173" spans="1:12" ht="17.100000000000001" customHeight="1" x14ac:dyDescent="0.25">
      <c r="A173" s="4">
        <v>170</v>
      </c>
      <c r="B173" s="66" t="s">
        <v>490</v>
      </c>
      <c r="C173" s="5" t="s">
        <v>489</v>
      </c>
      <c r="D173" s="6" t="s">
        <v>276</v>
      </c>
      <c r="E173" s="27">
        <v>139</v>
      </c>
      <c r="F173" s="27">
        <v>131</v>
      </c>
      <c r="G173" s="27">
        <v>128</v>
      </c>
      <c r="H173" s="27">
        <v>119</v>
      </c>
      <c r="I173" s="182">
        <f>94+91+92+83</f>
        <v>360</v>
      </c>
      <c r="J173" s="132">
        <f>K173-I173</f>
        <v>157</v>
      </c>
      <c r="K173" s="26">
        <f>SUM(E173:H173)</f>
        <v>517</v>
      </c>
      <c r="L173" s="25">
        <v>4</v>
      </c>
    </row>
    <row r="174" spans="1:12" ht="17.100000000000001" customHeight="1" x14ac:dyDescent="0.25">
      <c r="A174" s="4">
        <v>171</v>
      </c>
      <c r="B174" s="66" t="s">
        <v>615</v>
      </c>
      <c r="C174" s="5" t="s">
        <v>607</v>
      </c>
      <c r="D174" s="6" t="s">
        <v>276</v>
      </c>
      <c r="E174" s="27">
        <v>151</v>
      </c>
      <c r="F174" s="27">
        <v>143</v>
      </c>
      <c r="G174" s="27">
        <v>100</v>
      </c>
      <c r="H174" s="27">
        <v>123</v>
      </c>
      <c r="I174" s="182">
        <f>97+100+73+88</f>
        <v>358</v>
      </c>
      <c r="J174" s="132">
        <f>K174-I174</f>
        <v>159</v>
      </c>
      <c r="K174" s="26">
        <f>SUM(E174:H174)</f>
        <v>517</v>
      </c>
      <c r="L174" s="25">
        <v>6</v>
      </c>
    </row>
    <row r="175" spans="1:12" ht="17.100000000000001" hidden="1" customHeight="1" x14ac:dyDescent="0.25">
      <c r="A175" s="4">
        <v>172</v>
      </c>
      <c r="B175" s="165" t="s">
        <v>332</v>
      </c>
      <c r="C175" s="5" t="s">
        <v>292</v>
      </c>
      <c r="D175" s="166" t="s">
        <v>277</v>
      </c>
      <c r="E175" s="32">
        <v>109</v>
      </c>
      <c r="F175" s="32">
        <v>120</v>
      </c>
      <c r="G175" s="32">
        <v>134</v>
      </c>
      <c r="H175" s="32">
        <v>129</v>
      </c>
      <c r="I175" s="128">
        <f>82+85+89+77</f>
        <v>333</v>
      </c>
      <c r="J175" s="132">
        <f>K175-I175</f>
        <v>159</v>
      </c>
      <c r="K175" s="26">
        <f>SUM(E175:H175)</f>
        <v>492</v>
      </c>
      <c r="L175" s="25">
        <v>14</v>
      </c>
    </row>
    <row r="176" spans="1:12" ht="17.100000000000001" hidden="1" customHeight="1" x14ac:dyDescent="0.2">
      <c r="A176" s="4">
        <v>173</v>
      </c>
      <c r="B176" s="172" t="s">
        <v>356</v>
      </c>
      <c r="C176" s="5" t="s">
        <v>355</v>
      </c>
      <c r="D176" s="166" t="s">
        <v>279</v>
      </c>
      <c r="E176" s="32">
        <v>127</v>
      </c>
      <c r="F176" s="32">
        <v>124</v>
      </c>
      <c r="G176" s="32">
        <v>128</v>
      </c>
      <c r="H176" s="32">
        <v>113</v>
      </c>
      <c r="I176" s="128">
        <f>91+80+95+86</f>
        <v>352</v>
      </c>
      <c r="J176" s="132">
        <f>K176-I176</f>
        <v>140</v>
      </c>
      <c r="K176" s="26">
        <f>SUM(E176:H176)</f>
        <v>492</v>
      </c>
      <c r="L176" s="25">
        <v>9</v>
      </c>
    </row>
    <row r="177" spans="1:12" ht="17.100000000000001" hidden="1" customHeight="1" x14ac:dyDescent="0.25">
      <c r="A177" s="4">
        <v>174</v>
      </c>
      <c r="B177" s="66" t="s">
        <v>469</v>
      </c>
      <c r="C177" s="5" t="s">
        <v>468</v>
      </c>
      <c r="D177" s="6" t="s">
        <v>279</v>
      </c>
      <c r="E177" s="27">
        <v>113</v>
      </c>
      <c r="F177" s="27">
        <v>117</v>
      </c>
      <c r="G177" s="27">
        <v>131</v>
      </c>
      <c r="H177" s="27">
        <v>131</v>
      </c>
      <c r="I177" s="182">
        <f>88+74+95+88</f>
        <v>345</v>
      </c>
      <c r="J177" s="132">
        <f>K177-I177</f>
        <v>147</v>
      </c>
      <c r="K177" s="26">
        <f>SUM(E177:H177)</f>
        <v>492</v>
      </c>
      <c r="L177" s="25">
        <v>15</v>
      </c>
    </row>
    <row r="178" spans="1:12" ht="17.100000000000001" hidden="1" customHeight="1" x14ac:dyDescent="0.25">
      <c r="A178" s="4">
        <v>175</v>
      </c>
      <c r="B178" s="66" t="s">
        <v>557</v>
      </c>
      <c r="C178" s="5" t="s">
        <v>551</v>
      </c>
      <c r="D178" s="6" t="s">
        <v>277</v>
      </c>
      <c r="E178" s="27">
        <v>116</v>
      </c>
      <c r="F178" s="27">
        <v>120</v>
      </c>
      <c r="G178" s="27">
        <v>141</v>
      </c>
      <c r="H178" s="27">
        <v>115</v>
      </c>
      <c r="I178" s="182">
        <f>87+84+98+88</f>
        <v>357</v>
      </c>
      <c r="J178" s="132">
        <f>K178-I178</f>
        <v>135</v>
      </c>
      <c r="K178" s="26">
        <f>SUM(E178:H178)</f>
        <v>492</v>
      </c>
      <c r="L178" s="25">
        <v>14</v>
      </c>
    </row>
    <row r="179" spans="1:12" ht="17.100000000000001" hidden="1" customHeight="1" x14ac:dyDescent="0.25">
      <c r="A179" s="4">
        <v>176</v>
      </c>
      <c r="B179" s="66" t="s">
        <v>564</v>
      </c>
      <c r="C179" s="5" t="s">
        <v>292</v>
      </c>
      <c r="D179" s="6" t="s">
        <v>281</v>
      </c>
      <c r="E179" s="27">
        <v>127</v>
      </c>
      <c r="F179" s="27">
        <v>125</v>
      </c>
      <c r="G179" s="27">
        <v>117</v>
      </c>
      <c r="H179" s="27">
        <v>123</v>
      </c>
      <c r="I179" s="182">
        <f>93+99+83+84</f>
        <v>359</v>
      </c>
      <c r="J179" s="132">
        <f>K179-I179</f>
        <v>133</v>
      </c>
      <c r="K179" s="26">
        <f>SUM(E179:H179)</f>
        <v>492</v>
      </c>
      <c r="L179" s="25">
        <v>15</v>
      </c>
    </row>
    <row r="180" spans="1:12" ht="17.100000000000001" hidden="1" customHeight="1" x14ac:dyDescent="0.2">
      <c r="A180" s="4">
        <v>177</v>
      </c>
      <c r="B180" s="78" t="s">
        <v>384</v>
      </c>
      <c r="C180" s="5" t="s">
        <v>381</v>
      </c>
      <c r="D180" s="166" t="s">
        <v>277</v>
      </c>
      <c r="E180" s="32">
        <v>126</v>
      </c>
      <c r="F180" s="32">
        <v>133</v>
      </c>
      <c r="G180" s="32">
        <v>114</v>
      </c>
      <c r="H180" s="32">
        <v>118</v>
      </c>
      <c r="I180" s="128">
        <f>93+90+72+83</f>
        <v>338</v>
      </c>
      <c r="J180" s="132">
        <f>K180-I180</f>
        <v>153</v>
      </c>
      <c r="K180" s="26">
        <f>SUM(E180:H180)</f>
        <v>491</v>
      </c>
      <c r="L180" s="25">
        <v>11</v>
      </c>
    </row>
    <row r="181" spans="1:12" ht="17.100000000000001" hidden="1" customHeight="1" x14ac:dyDescent="0.25">
      <c r="A181" s="4">
        <v>178</v>
      </c>
      <c r="B181" s="165" t="s">
        <v>315</v>
      </c>
      <c r="C181" s="5" t="s">
        <v>313</v>
      </c>
      <c r="D181" s="166" t="s">
        <v>279</v>
      </c>
      <c r="E181" s="32">
        <v>113</v>
      </c>
      <c r="F181" s="32">
        <v>122</v>
      </c>
      <c r="G181" s="32">
        <v>134</v>
      </c>
      <c r="H181" s="32">
        <v>122</v>
      </c>
      <c r="I181" s="128">
        <f>78+92+92+87</f>
        <v>349</v>
      </c>
      <c r="J181" s="132">
        <f>K181-I181</f>
        <v>142</v>
      </c>
      <c r="K181" s="26">
        <f>SUM(E181:H181)</f>
        <v>491</v>
      </c>
      <c r="L181" s="25">
        <v>14</v>
      </c>
    </row>
    <row r="182" spans="1:12" ht="17.100000000000001" hidden="1" customHeight="1" x14ac:dyDescent="0.25">
      <c r="A182" s="4">
        <v>179</v>
      </c>
      <c r="B182" s="66" t="s">
        <v>520</v>
      </c>
      <c r="C182" s="5" t="s">
        <v>521</v>
      </c>
      <c r="D182" s="6" t="s">
        <v>280</v>
      </c>
      <c r="E182" s="27">
        <v>133</v>
      </c>
      <c r="F182" s="27">
        <v>125</v>
      </c>
      <c r="G182" s="27">
        <v>121</v>
      </c>
      <c r="H182" s="27">
        <v>112</v>
      </c>
      <c r="I182" s="182">
        <f>99+80+86+91</f>
        <v>356</v>
      </c>
      <c r="J182" s="132">
        <f>K182-I182</f>
        <v>135</v>
      </c>
      <c r="K182" s="26">
        <f>SUM(E182:H182)</f>
        <v>491</v>
      </c>
      <c r="L182" s="25">
        <v>16</v>
      </c>
    </row>
    <row r="183" spans="1:12" ht="17.100000000000001" hidden="1" customHeight="1" x14ac:dyDescent="0.25">
      <c r="A183" s="4">
        <v>180</v>
      </c>
      <c r="B183" s="165" t="s">
        <v>306</v>
      </c>
      <c r="C183" s="5" t="s">
        <v>304</v>
      </c>
      <c r="D183" s="166" t="s">
        <v>277</v>
      </c>
      <c r="E183" s="32">
        <v>127</v>
      </c>
      <c r="F183" s="32">
        <v>117</v>
      </c>
      <c r="G183" s="32">
        <v>124</v>
      </c>
      <c r="H183" s="32">
        <v>122</v>
      </c>
      <c r="I183" s="128">
        <v>372</v>
      </c>
      <c r="J183" s="132">
        <f>K183-I183</f>
        <v>118</v>
      </c>
      <c r="K183" s="26">
        <f>SUM(E183:H183)</f>
        <v>490</v>
      </c>
      <c r="L183" s="25">
        <v>16</v>
      </c>
    </row>
    <row r="184" spans="1:12" ht="17.100000000000001" hidden="1" customHeight="1" x14ac:dyDescent="0.25">
      <c r="A184" s="4">
        <v>181</v>
      </c>
      <c r="B184" s="66" t="s">
        <v>541</v>
      </c>
      <c r="C184" s="5" t="s">
        <v>535</v>
      </c>
      <c r="D184" s="6" t="s">
        <v>280</v>
      </c>
      <c r="E184" s="27">
        <v>123</v>
      </c>
      <c r="F184" s="27">
        <v>127</v>
      </c>
      <c r="G184" s="27">
        <v>124</v>
      </c>
      <c r="H184" s="27">
        <v>116</v>
      </c>
      <c r="I184" s="182">
        <f>82+85+97+82</f>
        <v>346</v>
      </c>
      <c r="J184" s="132">
        <f>K184-I184</f>
        <v>144</v>
      </c>
      <c r="K184" s="26">
        <f>SUM(E184:H184)</f>
        <v>490</v>
      </c>
      <c r="L184" s="25">
        <v>6</v>
      </c>
    </row>
    <row r="185" spans="1:12" ht="17.100000000000001" customHeight="1" x14ac:dyDescent="0.2">
      <c r="A185" s="4">
        <v>182</v>
      </c>
      <c r="B185" s="172" t="s">
        <v>349</v>
      </c>
      <c r="C185" s="5" t="s">
        <v>350</v>
      </c>
      <c r="D185" s="166" t="s">
        <v>276</v>
      </c>
      <c r="E185" s="32">
        <v>132</v>
      </c>
      <c r="F185" s="32">
        <v>120</v>
      </c>
      <c r="G185" s="32">
        <v>119</v>
      </c>
      <c r="H185" s="32">
        <v>142</v>
      </c>
      <c r="I185" s="128">
        <f>96+81+83+99</f>
        <v>359</v>
      </c>
      <c r="J185" s="132">
        <f>K185-I185</f>
        <v>154</v>
      </c>
      <c r="K185" s="26">
        <f>SUM(E185:H185)</f>
        <v>513</v>
      </c>
      <c r="L185" s="25">
        <v>7</v>
      </c>
    </row>
    <row r="186" spans="1:12" ht="17.100000000000001" hidden="1" customHeight="1" x14ac:dyDescent="0.25">
      <c r="A186" s="4">
        <v>183</v>
      </c>
      <c r="B186" s="66" t="s">
        <v>594</v>
      </c>
      <c r="C186" s="5" t="s">
        <v>591</v>
      </c>
      <c r="D186" s="6" t="s">
        <v>279</v>
      </c>
      <c r="E186" s="27">
        <v>89</v>
      </c>
      <c r="F186" s="27">
        <v>128</v>
      </c>
      <c r="G186" s="27">
        <v>133</v>
      </c>
      <c r="H186" s="27">
        <v>140</v>
      </c>
      <c r="I186" s="182">
        <f>72+83+98+95</f>
        <v>348</v>
      </c>
      <c r="J186" s="132">
        <f>K186-I186</f>
        <v>142</v>
      </c>
      <c r="K186" s="26">
        <f>SUM(E186:H186)</f>
        <v>490</v>
      </c>
      <c r="L186" s="25">
        <v>10</v>
      </c>
    </row>
    <row r="187" spans="1:12" ht="17.100000000000001" customHeight="1" x14ac:dyDescent="0.25">
      <c r="A187" s="4">
        <v>184</v>
      </c>
      <c r="B187" s="66" t="s">
        <v>577</v>
      </c>
      <c r="C187" s="5" t="s">
        <v>570</v>
      </c>
      <c r="D187" s="6" t="s">
        <v>276</v>
      </c>
      <c r="E187" s="27">
        <v>117</v>
      </c>
      <c r="F187" s="27">
        <v>137</v>
      </c>
      <c r="G187" s="27">
        <v>134</v>
      </c>
      <c r="H187" s="27">
        <v>120</v>
      </c>
      <c r="I187" s="182">
        <f>82+101+91+85</f>
        <v>359</v>
      </c>
      <c r="J187" s="132">
        <f>K187-I187</f>
        <v>149</v>
      </c>
      <c r="K187" s="26">
        <f>SUM(E187:H187)</f>
        <v>508</v>
      </c>
      <c r="L187" s="25">
        <v>7</v>
      </c>
    </row>
    <row r="188" spans="1:12" ht="17.100000000000001" hidden="1" customHeight="1" x14ac:dyDescent="0.25">
      <c r="A188" s="4">
        <v>185</v>
      </c>
      <c r="B188" s="165" t="s">
        <v>450</v>
      </c>
      <c r="C188" s="191" t="s">
        <v>449</v>
      </c>
      <c r="D188" s="166" t="s">
        <v>277</v>
      </c>
      <c r="E188" s="32">
        <v>110</v>
      </c>
      <c r="F188" s="32">
        <v>134</v>
      </c>
      <c r="G188" s="32">
        <v>124</v>
      </c>
      <c r="H188" s="32">
        <v>121</v>
      </c>
      <c r="I188" s="128">
        <f>76+89+89+95</f>
        <v>349</v>
      </c>
      <c r="J188" s="132">
        <f>K188-I188</f>
        <v>140</v>
      </c>
      <c r="K188" s="26">
        <f>SUM(E188:H188)</f>
        <v>489</v>
      </c>
      <c r="L188" s="25">
        <v>19</v>
      </c>
    </row>
    <row r="189" spans="1:12" ht="17.100000000000001" hidden="1" customHeight="1" x14ac:dyDescent="0.25">
      <c r="A189" s="4">
        <v>186</v>
      </c>
      <c r="B189" s="66" t="s">
        <v>542</v>
      </c>
      <c r="C189" s="5" t="s">
        <v>543</v>
      </c>
      <c r="D189" s="6" t="s">
        <v>280</v>
      </c>
      <c r="E189" s="27">
        <v>142</v>
      </c>
      <c r="F189" s="27">
        <v>88</v>
      </c>
      <c r="G189" s="27">
        <v>124</v>
      </c>
      <c r="H189" s="27">
        <v>135</v>
      </c>
      <c r="I189" s="182">
        <f>96+70+88+86</f>
        <v>340</v>
      </c>
      <c r="J189" s="132">
        <f>K189-I189</f>
        <v>149</v>
      </c>
      <c r="K189" s="26">
        <f>SUM(E189:H189)</f>
        <v>489</v>
      </c>
      <c r="L189" s="25">
        <v>11</v>
      </c>
    </row>
    <row r="190" spans="1:12" ht="17.100000000000001" hidden="1" customHeight="1" x14ac:dyDescent="0.25">
      <c r="A190" s="4">
        <v>187</v>
      </c>
      <c r="B190" s="165" t="s">
        <v>316</v>
      </c>
      <c r="C190" s="5" t="s">
        <v>313</v>
      </c>
      <c r="D190" s="166" t="s">
        <v>279</v>
      </c>
      <c r="E190" s="32">
        <v>119</v>
      </c>
      <c r="F190" s="32">
        <v>113</v>
      </c>
      <c r="G190" s="32">
        <v>122</v>
      </c>
      <c r="H190" s="32">
        <v>134</v>
      </c>
      <c r="I190" s="128">
        <f>85+95+81+91</f>
        <v>352</v>
      </c>
      <c r="J190" s="132">
        <f>K190-I190</f>
        <v>136</v>
      </c>
      <c r="K190" s="26">
        <f>SUM(E190:H190)</f>
        <v>488</v>
      </c>
      <c r="L190" s="25">
        <v>9</v>
      </c>
    </row>
    <row r="191" spans="1:12" ht="17.100000000000001" hidden="1" customHeight="1" x14ac:dyDescent="0.25">
      <c r="A191" s="4">
        <v>188</v>
      </c>
      <c r="B191" s="165" t="s">
        <v>285</v>
      </c>
      <c r="C191" s="5" t="s">
        <v>286</v>
      </c>
      <c r="D191" s="166" t="s">
        <v>277</v>
      </c>
      <c r="E191" s="32">
        <v>128</v>
      </c>
      <c r="F191" s="32">
        <v>113</v>
      </c>
      <c r="G191" s="32">
        <v>136</v>
      </c>
      <c r="H191" s="32">
        <v>111</v>
      </c>
      <c r="I191" s="128">
        <v>341</v>
      </c>
      <c r="J191" s="132">
        <f>K191-I191</f>
        <v>147</v>
      </c>
      <c r="K191" s="26">
        <f>SUM(E191:H191)</f>
        <v>488</v>
      </c>
      <c r="L191" s="25">
        <v>13</v>
      </c>
    </row>
    <row r="192" spans="1:12" ht="17.100000000000001" hidden="1" customHeight="1" x14ac:dyDescent="0.25">
      <c r="A192" s="4">
        <v>189</v>
      </c>
      <c r="B192" s="66" t="s">
        <v>511</v>
      </c>
      <c r="C192" s="66" t="s">
        <v>508</v>
      </c>
      <c r="D192" s="6" t="s">
        <v>277</v>
      </c>
      <c r="E192" s="27">
        <v>137</v>
      </c>
      <c r="F192" s="27">
        <v>106</v>
      </c>
      <c r="G192" s="27">
        <v>142</v>
      </c>
      <c r="H192" s="27">
        <v>103</v>
      </c>
      <c r="I192" s="182">
        <f>83+74+91+67</f>
        <v>315</v>
      </c>
      <c r="J192" s="132">
        <f>K192-I192</f>
        <v>173</v>
      </c>
      <c r="K192" s="26">
        <f>SUM(E192:H192)</f>
        <v>488</v>
      </c>
      <c r="L192" s="25">
        <v>8</v>
      </c>
    </row>
    <row r="193" spans="1:12" ht="17.100000000000001" hidden="1" customHeight="1" x14ac:dyDescent="0.25">
      <c r="A193" s="4">
        <v>190</v>
      </c>
      <c r="B193" s="165" t="s">
        <v>365</v>
      </c>
      <c r="C193" s="5" t="s">
        <v>289</v>
      </c>
      <c r="D193" s="166" t="s">
        <v>281</v>
      </c>
      <c r="E193" s="32">
        <v>138</v>
      </c>
      <c r="F193" s="32">
        <v>110</v>
      </c>
      <c r="G193" s="32">
        <v>114</v>
      </c>
      <c r="H193" s="32">
        <v>124</v>
      </c>
      <c r="I193" s="128">
        <f>93+77+69+90</f>
        <v>329</v>
      </c>
      <c r="J193" s="132">
        <f>K193-I193</f>
        <v>157</v>
      </c>
      <c r="K193" s="26">
        <f>SUM(E193:H193)</f>
        <v>486</v>
      </c>
      <c r="L193" s="25">
        <v>9</v>
      </c>
    </row>
    <row r="194" spans="1:12" ht="17.100000000000001" customHeight="1" x14ac:dyDescent="0.25">
      <c r="A194" s="4">
        <v>191</v>
      </c>
      <c r="B194" s="66" t="s">
        <v>613</v>
      </c>
      <c r="C194" s="5" t="s">
        <v>607</v>
      </c>
      <c r="D194" s="6" t="s">
        <v>276</v>
      </c>
      <c r="E194" s="27">
        <v>121</v>
      </c>
      <c r="F194" s="27">
        <v>125</v>
      </c>
      <c r="G194" s="27">
        <v>131</v>
      </c>
      <c r="H194" s="27">
        <v>130</v>
      </c>
      <c r="I194" s="182">
        <f>80+90+95+88</f>
        <v>353</v>
      </c>
      <c r="J194" s="132">
        <f>K194-I194</f>
        <v>154</v>
      </c>
      <c r="K194" s="26">
        <f>SUM(E194:H194)</f>
        <v>507</v>
      </c>
      <c r="L194" s="25">
        <v>10</v>
      </c>
    </row>
    <row r="195" spans="1:12" ht="17.100000000000001" hidden="1" customHeight="1" x14ac:dyDescent="0.25">
      <c r="A195" s="4">
        <v>192</v>
      </c>
      <c r="B195" s="165" t="s">
        <v>333</v>
      </c>
      <c r="C195" s="5" t="s">
        <v>339</v>
      </c>
      <c r="D195" s="166" t="s">
        <v>277</v>
      </c>
      <c r="E195" s="32">
        <v>119</v>
      </c>
      <c r="F195" s="32">
        <v>114</v>
      </c>
      <c r="G195" s="32">
        <v>124</v>
      </c>
      <c r="H195" s="32">
        <v>127</v>
      </c>
      <c r="I195" s="128">
        <f>84+87+82+92</f>
        <v>345</v>
      </c>
      <c r="J195" s="132">
        <f>K195-I195</f>
        <v>139</v>
      </c>
      <c r="K195" s="26">
        <f>SUM(E195:H195)</f>
        <v>484</v>
      </c>
      <c r="L195" s="25">
        <v>8</v>
      </c>
    </row>
    <row r="196" spans="1:12" ht="17.100000000000001" hidden="1" customHeight="1" x14ac:dyDescent="0.25">
      <c r="A196" s="4">
        <v>193</v>
      </c>
      <c r="B196" s="165" t="s">
        <v>331</v>
      </c>
      <c r="C196" s="5" t="s">
        <v>292</v>
      </c>
      <c r="D196" s="166" t="s">
        <v>277</v>
      </c>
      <c r="E196" s="32">
        <v>125</v>
      </c>
      <c r="F196" s="32">
        <v>125</v>
      </c>
      <c r="G196" s="32">
        <v>117</v>
      </c>
      <c r="H196" s="32">
        <v>115</v>
      </c>
      <c r="I196" s="128">
        <f>80+84+73+79</f>
        <v>316</v>
      </c>
      <c r="J196" s="132">
        <f>K196-I196</f>
        <v>166</v>
      </c>
      <c r="K196" s="26">
        <f>SUM(E196:H196)</f>
        <v>482</v>
      </c>
      <c r="L196" s="25">
        <v>10</v>
      </c>
    </row>
    <row r="197" spans="1:12" ht="17.100000000000001" hidden="1" customHeight="1" x14ac:dyDescent="0.25">
      <c r="A197" s="4">
        <v>194</v>
      </c>
      <c r="B197" s="165" t="s">
        <v>519</v>
      </c>
      <c r="C197" s="5" t="s">
        <v>289</v>
      </c>
      <c r="D197" s="166" t="s">
        <v>281</v>
      </c>
      <c r="E197" s="32">
        <v>103</v>
      </c>
      <c r="F197" s="32">
        <v>123</v>
      </c>
      <c r="G197" s="32">
        <v>129</v>
      </c>
      <c r="H197" s="32">
        <v>127</v>
      </c>
      <c r="I197" s="128">
        <f>76+87+85+83</f>
        <v>331</v>
      </c>
      <c r="J197" s="132">
        <f>K197-I197</f>
        <v>151</v>
      </c>
      <c r="K197" s="26">
        <f>SUM(E197:H197)</f>
        <v>482</v>
      </c>
      <c r="L197" s="25">
        <v>11</v>
      </c>
    </row>
    <row r="198" spans="1:12" ht="17.100000000000001" hidden="1" customHeight="1" x14ac:dyDescent="0.25">
      <c r="A198" s="4">
        <v>195</v>
      </c>
      <c r="B198" s="165" t="s">
        <v>336</v>
      </c>
      <c r="C198" s="5" t="s">
        <v>289</v>
      </c>
      <c r="D198" s="166" t="s">
        <v>281</v>
      </c>
      <c r="E198" s="32">
        <v>114</v>
      </c>
      <c r="F198" s="32">
        <v>116</v>
      </c>
      <c r="G198" s="32">
        <v>120</v>
      </c>
      <c r="H198" s="32">
        <v>131</v>
      </c>
      <c r="I198" s="128">
        <f>79+89+77+89</f>
        <v>334</v>
      </c>
      <c r="J198" s="132">
        <f>K198-I198</f>
        <v>147</v>
      </c>
      <c r="K198" s="26">
        <f>SUM(E198:H198)</f>
        <v>481</v>
      </c>
      <c r="L198" s="25">
        <v>16</v>
      </c>
    </row>
    <row r="199" spans="1:12" ht="17.100000000000001" hidden="1" customHeight="1" x14ac:dyDescent="0.25">
      <c r="A199" s="4">
        <v>196</v>
      </c>
      <c r="B199" s="165" t="s">
        <v>409</v>
      </c>
      <c r="C199" s="191" t="s">
        <v>410</v>
      </c>
      <c r="D199" s="166" t="s">
        <v>279</v>
      </c>
      <c r="E199" s="32">
        <v>105</v>
      </c>
      <c r="F199" s="32">
        <v>131</v>
      </c>
      <c r="G199" s="32">
        <v>123</v>
      </c>
      <c r="H199" s="32">
        <v>121</v>
      </c>
      <c r="I199" s="128">
        <f>69+89+89+77</f>
        <v>324</v>
      </c>
      <c r="J199" s="132">
        <f>K199-I199</f>
        <v>156</v>
      </c>
      <c r="K199" s="26">
        <f>SUM(E199:H199)</f>
        <v>480</v>
      </c>
      <c r="L199" s="25">
        <v>16</v>
      </c>
    </row>
    <row r="200" spans="1:12" ht="17.100000000000001" hidden="1" customHeight="1" x14ac:dyDescent="0.25">
      <c r="A200" s="4">
        <v>197</v>
      </c>
      <c r="B200" s="165" t="s">
        <v>327</v>
      </c>
      <c r="C200" s="5" t="s">
        <v>326</v>
      </c>
      <c r="D200" s="166" t="s">
        <v>277</v>
      </c>
      <c r="E200" s="32">
        <v>115</v>
      </c>
      <c r="F200" s="32">
        <v>127</v>
      </c>
      <c r="G200" s="32">
        <v>107</v>
      </c>
      <c r="H200" s="32">
        <v>130</v>
      </c>
      <c r="I200" s="128">
        <v>350</v>
      </c>
      <c r="J200" s="132">
        <v>129</v>
      </c>
      <c r="K200" s="26">
        <f>SUM(E200:H200)</f>
        <v>479</v>
      </c>
      <c r="L200" s="25">
        <v>14</v>
      </c>
    </row>
    <row r="201" spans="1:12" ht="17.100000000000001" hidden="1" customHeight="1" x14ac:dyDescent="0.25">
      <c r="A201" s="4">
        <v>198</v>
      </c>
      <c r="B201" s="66" t="s">
        <v>518</v>
      </c>
      <c r="C201" s="5" t="s">
        <v>515</v>
      </c>
      <c r="D201" s="6" t="s">
        <v>280</v>
      </c>
      <c r="E201" s="27">
        <v>104</v>
      </c>
      <c r="F201" s="27">
        <v>123</v>
      </c>
      <c r="G201" s="27">
        <v>125</v>
      </c>
      <c r="H201" s="27">
        <v>127</v>
      </c>
      <c r="I201" s="182">
        <f>70+79+74+76</f>
        <v>299</v>
      </c>
      <c r="J201" s="132">
        <f>K201-I201</f>
        <v>180</v>
      </c>
      <c r="K201" s="26">
        <f>SUM(E201:H201)</f>
        <v>479</v>
      </c>
      <c r="L201" s="25">
        <v>6</v>
      </c>
    </row>
    <row r="202" spans="1:12" ht="17.100000000000001" hidden="1" customHeight="1" x14ac:dyDescent="0.2">
      <c r="A202" s="4">
        <v>199</v>
      </c>
      <c r="B202" s="172" t="s">
        <v>298</v>
      </c>
      <c r="C202" s="5" t="s">
        <v>304</v>
      </c>
      <c r="D202" s="166" t="s">
        <v>277</v>
      </c>
      <c r="E202" s="32">
        <v>135</v>
      </c>
      <c r="F202" s="32">
        <v>128</v>
      </c>
      <c r="G202" s="32">
        <v>103</v>
      </c>
      <c r="H202" s="32">
        <v>112</v>
      </c>
      <c r="I202" s="128">
        <v>332</v>
      </c>
      <c r="J202" s="132">
        <f>K202-I202</f>
        <v>146</v>
      </c>
      <c r="K202" s="26">
        <f>SUM(E202:H202)</f>
        <v>478</v>
      </c>
      <c r="L202" s="25">
        <v>10</v>
      </c>
    </row>
    <row r="203" spans="1:12" ht="17.100000000000001" hidden="1" customHeight="1" x14ac:dyDescent="0.25">
      <c r="A203" s="4">
        <v>200</v>
      </c>
      <c r="B203" s="66" t="s">
        <v>481</v>
      </c>
      <c r="C203" s="5" t="s">
        <v>476</v>
      </c>
      <c r="D203" s="6" t="s">
        <v>277</v>
      </c>
      <c r="E203" s="27">
        <v>117</v>
      </c>
      <c r="F203" s="27">
        <v>112</v>
      </c>
      <c r="G203" s="27">
        <v>119</v>
      </c>
      <c r="H203" s="27">
        <v>130</v>
      </c>
      <c r="I203" s="182">
        <f>90+77+92+94</f>
        <v>353</v>
      </c>
      <c r="J203" s="132">
        <f>K203-I203</f>
        <v>125</v>
      </c>
      <c r="K203" s="26">
        <f>SUM(E203:H203)</f>
        <v>478</v>
      </c>
      <c r="L203" s="25">
        <v>14</v>
      </c>
    </row>
    <row r="204" spans="1:12" ht="17.100000000000001" hidden="1" customHeight="1" x14ac:dyDescent="0.25">
      <c r="A204" s="4">
        <v>201</v>
      </c>
      <c r="B204" s="165" t="s">
        <v>369</v>
      </c>
      <c r="C204" s="5" t="s">
        <v>367</v>
      </c>
      <c r="D204" s="166" t="s">
        <v>277</v>
      </c>
      <c r="E204" s="32">
        <v>117</v>
      </c>
      <c r="F204" s="32">
        <v>113</v>
      </c>
      <c r="G204" s="32">
        <v>128</v>
      </c>
      <c r="H204" s="32">
        <v>119</v>
      </c>
      <c r="I204" s="128">
        <f>91+78+96+84</f>
        <v>349</v>
      </c>
      <c r="J204" s="132">
        <f>K204-I204</f>
        <v>128</v>
      </c>
      <c r="K204" s="26">
        <f>SUM(E204:H204)</f>
        <v>477</v>
      </c>
      <c r="L204" s="25">
        <v>6</v>
      </c>
    </row>
    <row r="205" spans="1:12" ht="17.100000000000001" hidden="1" customHeight="1" x14ac:dyDescent="0.25">
      <c r="A205" s="4">
        <v>202</v>
      </c>
      <c r="B205" s="165" t="s">
        <v>455</v>
      </c>
      <c r="C205" s="5" t="s">
        <v>292</v>
      </c>
      <c r="D205" s="166" t="s">
        <v>279</v>
      </c>
      <c r="E205" s="32">
        <v>116</v>
      </c>
      <c r="F205" s="32">
        <v>146</v>
      </c>
      <c r="G205" s="32">
        <v>122</v>
      </c>
      <c r="H205" s="32">
        <v>91</v>
      </c>
      <c r="I205" s="128">
        <f>81+97+87+67</f>
        <v>332</v>
      </c>
      <c r="J205" s="132">
        <f>K205-I205</f>
        <v>143</v>
      </c>
      <c r="K205" s="26">
        <f>SUM(E205:H205)</f>
        <v>475</v>
      </c>
      <c r="L205" s="25">
        <v>14</v>
      </c>
    </row>
    <row r="206" spans="1:12" ht="17.100000000000001" hidden="1" customHeight="1" x14ac:dyDescent="0.25">
      <c r="A206" s="4">
        <v>203</v>
      </c>
      <c r="B206" s="66" t="s">
        <v>465</v>
      </c>
      <c r="C206" s="191" t="s">
        <v>462</v>
      </c>
      <c r="D206" s="6" t="s">
        <v>277</v>
      </c>
      <c r="E206" s="27">
        <v>122</v>
      </c>
      <c r="F206" s="27">
        <v>121</v>
      </c>
      <c r="G206" s="27">
        <v>110</v>
      </c>
      <c r="H206" s="27">
        <v>121</v>
      </c>
      <c r="I206" s="182">
        <f>82+99+84+94</f>
        <v>359</v>
      </c>
      <c r="J206" s="132">
        <f>K206-I206</f>
        <v>115</v>
      </c>
      <c r="K206" s="26">
        <f>SUM(E206:H206)</f>
        <v>474</v>
      </c>
      <c r="L206" s="25">
        <v>20</v>
      </c>
    </row>
    <row r="207" spans="1:12" ht="17.100000000000001" hidden="1" customHeight="1" x14ac:dyDescent="0.25">
      <c r="A207" s="4">
        <v>204</v>
      </c>
      <c r="B207" s="165" t="s">
        <v>414</v>
      </c>
      <c r="C207" s="191" t="s">
        <v>410</v>
      </c>
      <c r="D207" s="166" t="s">
        <v>277</v>
      </c>
      <c r="E207" s="32">
        <v>100</v>
      </c>
      <c r="F207" s="32">
        <v>108</v>
      </c>
      <c r="G207" s="32">
        <v>119</v>
      </c>
      <c r="H207" s="32">
        <v>146</v>
      </c>
      <c r="I207" s="128">
        <f>65+82+75+110</f>
        <v>332</v>
      </c>
      <c r="J207" s="132">
        <f>K207-I207</f>
        <v>141</v>
      </c>
      <c r="K207" s="26">
        <f>SUM(E207:H207)</f>
        <v>473</v>
      </c>
      <c r="L207" s="25">
        <v>20</v>
      </c>
    </row>
    <row r="208" spans="1:12" ht="17.100000000000001" hidden="1" customHeight="1" x14ac:dyDescent="0.25">
      <c r="A208" s="4">
        <v>205</v>
      </c>
      <c r="B208" s="165" t="s">
        <v>408</v>
      </c>
      <c r="C208" s="5" t="s">
        <v>404</v>
      </c>
      <c r="D208" s="166" t="s">
        <v>279</v>
      </c>
      <c r="E208" s="32">
        <v>116</v>
      </c>
      <c r="F208" s="32">
        <v>109</v>
      </c>
      <c r="G208" s="32">
        <v>141</v>
      </c>
      <c r="H208" s="32">
        <v>105</v>
      </c>
      <c r="I208" s="128">
        <f>90+84+87+78</f>
        <v>339</v>
      </c>
      <c r="J208" s="132">
        <f>K208-I208</f>
        <v>132</v>
      </c>
      <c r="K208" s="26">
        <f>SUM(E208:H208)</f>
        <v>471</v>
      </c>
      <c r="L208" s="25">
        <v>19</v>
      </c>
    </row>
    <row r="209" spans="1:12" ht="17.100000000000001" hidden="1" customHeight="1" x14ac:dyDescent="0.25">
      <c r="A209" s="4">
        <v>206</v>
      </c>
      <c r="B209" s="165" t="s">
        <v>288</v>
      </c>
      <c r="C209" s="5" t="s">
        <v>289</v>
      </c>
      <c r="D209" s="166" t="s">
        <v>281</v>
      </c>
      <c r="E209" s="32">
        <v>103</v>
      </c>
      <c r="F209" s="32">
        <v>129</v>
      </c>
      <c r="G209" s="32">
        <v>125</v>
      </c>
      <c r="H209" s="32">
        <v>114</v>
      </c>
      <c r="I209" s="128">
        <v>354</v>
      </c>
      <c r="J209" s="132">
        <f>K209-I209</f>
        <v>117</v>
      </c>
      <c r="K209" s="26">
        <f>SUM(E209:H209)</f>
        <v>471</v>
      </c>
      <c r="L209" s="25">
        <v>17</v>
      </c>
    </row>
    <row r="210" spans="1:12" ht="17.100000000000001" hidden="1" customHeight="1" x14ac:dyDescent="0.25">
      <c r="A210" s="4">
        <v>207</v>
      </c>
      <c r="B210" s="66" t="s">
        <v>554</v>
      </c>
      <c r="C210" s="5" t="s">
        <v>551</v>
      </c>
      <c r="D210" s="6" t="s">
        <v>277</v>
      </c>
      <c r="E210" s="27">
        <v>120</v>
      </c>
      <c r="F210" s="27">
        <v>109</v>
      </c>
      <c r="G210" s="27">
        <v>119</v>
      </c>
      <c r="H210" s="27">
        <v>123</v>
      </c>
      <c r="I210" s="182">
        <f>78+78+88+79</f>
        <v>323</v>
      </c>
      <c r="J210" s="132">
        <f>K210-I210</f>
        <v>148</v>
      </c>
      <c r="K210" s="26">
        <f>SUM(E210:H210)</f>
        <v>471</v>
      </c>
      <c r="L210" s="25">
        <v>13</v>
      </c>
    </row>
    <row r="211" spans="1:12" ht="17.100000000000001" hidden="1" customHeight="1" x14ac:dyDescent="0.25">
      <c r="A211" s="4">
        <v>208</v>
      </c>
      <c r="B211" s="66" t="s">
        <v>473</v>
      </c>
      <c r="C211" s="5" t="s">
        <v>292</v>
      </c>
      <c r="D211" s="6" t="s">
        <v>279</v>
      </c>
      <c r="E211" s="27">
        <v>107</v>
      </c>
      <c r="F211" s="27">
        <v>110</v>
      </c>
      <c r="G211" s="27">
        <v>131</v>
      </c>
      <c r="H211" s="27">
        <v>120</v>
      </c>
      <c r="I211" s="182">
        <f>81+84+87+94</f>
        <v>346</v>
      </c>
      <c r="J211" s="132">
        <f>K211-I211</f>
        <v>122</v>
      </c>
      <c r="K211" s="26">
        <f>SUM(E211:H211)</f>
        <v>468</v>
      </c>
      <c r="L211" s="25">
        <v>17</v>
      </c>
    </row>
    <row r="212" spans="1:12" ht="17.100000000000001" hidden="1" customHeight="1" x14ac:dyDescent="0.25">
      <c r="A212" s="4">
        <v>209</v>
      </c>
      <c r="B212" s="165" t="s">
        <v>428</v>
      </c>
      <c r="C212" s="191" t="s">
        <v>416</v>
      </c>
      <c r="D212" s="166" t="s">
        <v>280</v>
      </c>
      <c r="E212" s="32">
        <v>101</v>
      </c>
      <c r="F212" s="32">
        <v>127</v>
      </c>
      <c r="G212" s="32">
        <v>110</v>
      </c>
      <c r="H212" s="32">
        <v>126</v>
      </c>
      <c r="I212" s="128">
        <f>74+91+84+88</f>
        <v>337</v>
      </c>
      <c r="J212" s="132">
        <f>K212-I212</f>
        <v>127</v>
      </c>
      <c r="K212" s="26">
        <f>SUM(E212:H212)</f>
        <v>464</v>
      </c>
      <c r="L212" s="25">
        <v>11</v>
      </c>
    </row>
    <row r="213" spans="1:12" ht="17.100000000000001" hidden="1" customHeight="1" x14ac:dyDescent="0.25">
      <c r="A213" s="4">
        <v>210</v>
      </c>
      <c r="B213" s="66" t="s">
        <v>475</v>
      </c>
      <c r="C213" s="5" t="s">
        <v>292</v>
      </c>
      <c r="D213" s="6" t="s">
        <v>277</v>
      </c>
      <c r="E213" s="27">
        <v>107</v>
      </c>
      <c r="F213" s="27">
        <v>126</v>
      </c>
      <c r="G213" s="27">
        <v>123</v>
      </c>
      <c r="H213" s="27">
        <v>108</v>
      </c>
      <c r="I213" s="182">
        <f>85+83+88+82</f>
        <v>338</v>
      </c>
      <c r="J213" s="132">
        <f>K213-I213</f>
        <v>126</v>
      </c>
      <c r="K213" s="26">
        <f>SUM(E213:H213)</f>
        <v>464</v>
      </c>
      <c r="L213" s="25">
        <v>18</v>
      </c>
    </row>
    <row r="214" spans="1:12" ht="17.100000000000001" hidden="1" customHeight="1" x14ac:dyDescent="0.25">
      <c r="A214" s="4">
        <v>211</v>
      </c>
      <c r="B214" s="165" t="s">
        <v>411</v>
      </c>
      <c r="C214" s="191" t="s">
        <v>412</v>
      </c>
      <c r="D214" s="166" t="s">
        <v>280</v>
      </c>
      <c r="E214" s="32">
        <v>105</v>
      </c>
      <c r="F214" s="32">
        <v>108</v>
      </c>
      <c r="G214" s="32">
        <v>137</v>
      </c>
      <c r="H214" s="32">
        <v>113</v>
      </c>
      <c r="I214" s="128">
        <f>80+73+102+86</f>
        <v>341</v>
      </c>
      <c r="J214" s="132">
        <f>K214-I214</f>
        <v>122</v>
      </c>
      <c r="K214" s="26">
        <f>SUM(E214:H214)</f>
        <v>463</v>
      </c>
      <c r="L214" s="25">
        <v>10</v>
      </c>
    </row>
    <row r="215" spans="1:12" ht="17.100000000000001" hidden="1" customHeight="1" x14ac:dyDescent="0.25">
      <c r="A215" s="4">
        <v>212</v>
      </c>
      <c r="B215" s="66" t="s">
        <v>507</v>
      </c>
      <c r="C215" s="5" t="s">
        <v>499</v>
      </c>
      <c r="D215" s="6" t="s">
        <v>280</v>
      </c>
      <c r="E215" s="27">
        <v>101</v>
      </c>
      <c r="F215" s="27">
        <v>120</v>
      </c>
      <c r="G215" s="27">
        <v>113</v>
      </c>
      <c r="H215" s="27">
        <v>129</v>
      </c>
      <c r="I215" s="182">
        <f>79+84+79+94</f>
        <v>336</v>
      </c>
      <c r="J215" s="132">
        <f>K215-I215</f>
        <v>127</v>
      </c>
      <c r="K215" s="26">
        <f>SUM(E215:H215)</f>
        <v>463</v>
      </c>
      <c r="L215" s="25">
        <v>13</v>
      </c>
    </row>
    <row r="216" spans="1:12" ht="17.100000000000001" hidden="1" customHeight="1" x14ac:dyDescent="0.2">
      <c r="A216" s="4">
        <v>213</v>
      </c>
      <c r="B216" s="78" t="s">
        <v>399</v>
      </c>
      <c r="C216" s="5" t="s">
        <v>436</v>
      </c>
      <c r="D216" s="166" t="s">
        <v>277</v>
      </c>
      <c r="E216" s="32">
        <v>97</v>
      </c>
      <c r="F216" s="32">
        <v>138</v>
      </c>
      <c r="G216" s="32">
        <v>126</v>
      </c>
      <c r="H216" s="32">
        <v>100</v>
      </c>
      <c r="I216" s="128">
        <f>70+89+91+66</f>
        <v>316</v>
      </c>
      <c r="J216" s="132">
        <f>K216-I216</f>
        <v>145</v>
      </c>
      <c r="K216" s="26">
        <f>SUM(E216:H216)</f>
        <v>461</v>
      </c>
      <c r="L216" s="25">
        <v>15</v>
      </c>
    </row>
    <row r="217" spans="1:12" ht="17.100000000000001" hidden="1" customHeight="1" x14ac:dyDescent="0.25">
      <c r="A217" s="4">
        <v>214</v>
      </c>
      <c r="B217" s="66" t="s">
        <v>485</v>
      </c>
      <c r="C217" s="5" t="s">
        <v>483</v>
      </c>
      <c r="D217" s="6" t="s">
        <v>281</v>
      </c>
      <c r="E217" s="27">
        <v>118</v>
      </c>
      <c r="F217" s="27">
        <v>109</v>
      </c>
      <c r="G217" s="27">
        <v>111</v>
      </c>
      <c r="H217" s="27">
        <v>122</v>
      </c>
      <c r="I217" s="182">
        <f>83+77+75+86</f>
        <v>321</v>
      </c>
      <c r="J217" s="132">
        <f>K217-I217</f>
        <v>139</v>
      </c>
      <c r="K217" s="26">
        <f>SUM(E217:H217)</f>
        <v>460</v>
      </c>
      <c r="L217" s="25">
        <v>13</v>
      </c>
    </row>
    <row r="218" spans="1:12" ht="17.100000000000001" hidden="1" customHeight="1" x14ac:dyDescent="0.25">
      <c r="A218" s="4">
        <v>215</v>
      </c>
      <c r="B218" s="165" t="s">
        <v>461</v>
      </c>
      <c r="C218" s="191" t="s">
        <v>458</v>
      </c>
      <c r="D218" s="166" t="s">
        <v>277</v>
      </c>
      <c r="E218" s="32">
        <v>118</v>
      </c>
      <c r="F218" s="32">
        <v>126</v>
      </c>
      <c r="G218" s="32">
        <v>113</v>
      </c>
      <c r="H218" s="32">
        <v>102</v>
      </c>
      <c r="I218" s="128">
        <f>83+85+90+85</f>
        <v>343</v>
      </c>
      <c r="J218" s="132">
        <f>K218-I218</f>
        <v>116</v>
      </c>
      <c r="K218" s="26">
        <f>SUM(E218:H218)</f>
        <v>459</v>
      </c>
      <c r="L218" s="25">
        <v>19</v>
      </c>
    </row>
    <row r="219" spans="1:12" ht="17.100000000000001" hidden="1" customHeight="1" x14ac:dyDescent="0.25">
      <c r="A219" s="4">
        <v>216</v>
      </c>
      <c r="B219" s="66" t="s">
        <v>512</v>
      </c>
      <c r="C219" s="66" t="s">
        <v>508</v>
      </c>
      <c r="D219" s="6" t="s">
        <v>277</v>
      </c>
      <c r="E219" s="27">
        <v>114</v>
      </c>
      <c r="F219" s="27">
        <v>111</v>
      </c>
      <c r="G219" s="27">
        <v>117</v>
      </c>
      <c r="H219" s="27">
        <v>117</v>
      </c>
      <c r="I219" s="182">
        <f>87+85+83+81</f>
        <v>336</v>
      </c>
      <c r="J219" s="132">
        <f>K219-I219</f>
        <v>123</v>
      </c>
      <c r="K219" s="26">
        <f>SUM(E219:H219)</f>
        <v>459</v>
      </c>
      <c r="L219" s="25">
        <v>15</v>
      </c>
    </row>
    <row r="220" spans="1:12" ht="17.100000000000001" hidden="1" customHeight="1" x14ac:dyDescent="0.25">
      <c r="A220" s="4">
        <v>217</v>
      </c>
      <c r="B220" s="66" t="s">
        <v>561</v>
      </c>
      <c r="C220" s="5" t="s">
        <v>292</v>
      </c>
      <c r="D220" s="6" t="s">
        <v>281</v>
      </c>
      <c r="E220" s="27">
        <v>108</v>
      </c>
      <c r="F220" s="27">
        <v>112</v>
      </c>
      <c r="G220" s="27">
        <v>130</v>
      </c>
      <c r="H220" s="27">
        <v>109</v>
      </c>
      <c r="I220" s="182">
        <f>73+78+85+85</f>
        <v>321</v>
      </c>
      <c r="J220" s="132">
        <f>K220-I220</f>
        <v>138</v>
      </c>
      <c r="K220" s="26">
        <f>SUM(E220:H220)</f>
        <v>459</v>
      </c>
      <c r="L220" s="25">
        <v>9</v>
      </c>
    </row>
    <row r="221" spans="1:12" ht="17.100000000000001" hidden="1" customHeight="1" x14ac:dyDescent="0.25">
      <c r="A221" s="4">
        <v>218</v>
      </c>
      <c r="B221" s="66" t="s">
        <v>560</v>
      </c>
      <c r="C221" s="5" t="s">
        <v>292</v>
      </c>
      <c r="D221" s="6" t="s">
        <v>277</v>
      </c>
      <c r="E221" s="27">
        <v>120</v>
      </c>
      <c r="F221" s="27">
        <v>114</v>
      </c>
      <c r="G221" s="27">
        <v>122</v>
      </c>
      <c r="H221" s="27">
        <v>101</v>
      </c>
      <c r="I221" s="182">
        <f>85+81+87+90</f>
        <v>343</v>
      </c>
      <c r="J221" s="132">
        <f>K221-I221</f>
        <v>114</v>
      </c>
      <c r="K221" s="26">
        <f>SUM(E221:H221)</f>
        <v>457</v>
      </c>
      <c r="L221" s="25">
        <v>17</v>
      </c>
    </row>
    <row r="222" spans="1:12" ht="17.100000000000001" hidden="1" customHeight="1" x14ac:dyDescent="0.25">
      <c r="A222" s="4">
        <v>219</v>
      </c>
      <c r="B222" s="165" t="s">
        <v>307</v>
      </c>
      <c r="C222" s="5" t="s">
        <v>308</v>
      </c>
      <c r="D222" s="166" t="s">
        <v>277</v>
      </c>
      <c r="E222" s="32">
        <v>106</v>
      </c>
      <c r="F222" s="32">
        <v>112</v>
      </c>
      <c r="G222" s="32">
        <v>119</v>
      </c>
      <c r="H222" s="32">
        <v>119</v>
      </c>
      <c r="I222" s="128">
        <v>337</v>
      </c>
      <c r="J222" s="132">
        <f>K222-I222</f>
        <v>119</v>
      </c>
      <c r="K222" s="26">
        <f>SUM(E222:H222)</f>
        <v>456</v>
      </c>
      <c r="L222" s="25">
        <v>16</v>
      </c>
    </row>
    <row r="223" spans="1:12" ht="17.100000000000001" hidden="1" customHeight="1" x14ac:dyDescent="0.25">
      <c r="A223" s="4">
        <v>220</v>
      </c>
      <c r="B223" s="66" t="s">
        <v>593</v>
      </c>
      <c r="C223" s="5" t="s">
        <v>591</v>
      </c>
      <c r="D223" s="6" t="s">
        <v>279</v>
      </c>
      <c r="E223" s="27">
        <v>118</v>
      </c>
      <c r="F223" s="27">
        <v>118</v>
      </c>
      <c r="G223" s="27">
        <v>115</v>
      </c>
      <c r="H223" s="27">
        <v>104</v>
      </c>
      <c r="I223" s="182">
        <f>92+91+70+83</f>
        <v>336</v>
      </c>
      <c r="J223" s="132">
        <f>K223-I223</f>
        <v>119</v>
      </c>
      <c r="K223" s="26">
        <f>SUM(E223:H223)</f>
        <v>455</v>
      </c>
      <c r="L223" s="25">
        <v>17</v>
      </c>
    </row>
    <row r="224" spans="1:12" ht="17.100000000000001" hidden="1" customHeight="1" x14ac:dyDescent="0.25">
      <c r="A224" s="4">
        <v>221</v>
      </c>
      <c r="B224" s="165" t="s">
        <v>329</v>
      </c>
      <c r="C224" s="5" t="s">
        <v>326</v>
      </c>
      <c r="D224" s="166" t="s">
        <v>277</v>
      </c>
      <c r="E224" s="32">
        <v>114</v>
      </c>
      <c r="F224" s="32">
        <v>111</v>
      </c>
      <c r="G224" s="32">
        <v>110</v>
      </c>
      <c r="H224" s="32">
        <v>119</v>
      </c>
      <c r="I224" s="128">
        <v>350</v>
      </c>
      <c r="J224" s="132">
        <v>104</v>
      </c>
      <c r="K224" s="26">
        <f>SUM(E224:H224)</f>
        <v>454</v>
      </c>
      <c r="L224" s="25">
        <v>13</v>
      </c>
    </row>
    <row r="225" spans="1:12" ht="17.100000000000001" hidden="1" customHeight="1" x14ac:dyDescent="0.25">
      <c r="A225" s="4">
        <v>222</v>
      </c>
      <c r="B225" s="165" t="s">
        <v>362</v>
      </c>
      <c r="C225" s="5" t="s">
        <v>355</v>
      </c>
      <c r="D225" s="166" t="s">
        <v>278</v>
      </c>
      <c r="E225" s="32">
        <v>123</v>
      </c>
      <c r="F225" s="32">
        <v>100</v>
      </c>
      <c r="G225" s="32">
        <v>113</v>
      </c>
      <c r="H225" s="32">
        <v>117</v>
      </c>
      <c r="I225" s="128">
        <f>97+83+87+82</f>
        <v>349</v>
      </c>
      <c r="J225" s="132">
        <f>K225-I225</f>
        <v>104</v>
      </c>
      <c r="K225" s="26">
        <f>SUM(E225:H225)</f>
        <v>453</v>
      </c>
      <c r="L225" s="25">
        <v>19</v>
      </c>
    </row>
    <row r="226" spans="1:12" ht="17.100000000000001" hidden="1" customHeight="1" x14ac:dyDescent="0.25">
      <c r="A226" s="4">
        <v>223</v>
      </c>
      <c r="B226" s="165" t="s">
        <v>295</v>
      </c>
      <c r="C226" s="5" t="s">
        <v>294</v>
      </c>
      <c r="D226" s="166" t="s">
        <v>279</v>
      </c>
      <c r="E226" s="32">
        <v>103</v>
      </c>
      <c r="F226" s="32">
        <v>123</v>
      </c>
      <c r="G226" s="32">
        <v>106</v>
      </c>
      <c r="H226" s="32">
        <v>120</v>
      </c>
      <c r="I226" s="128">
        <v>324</v>
      </c>
      <c r="J226" s="132">
        <f>K226-I226</f>
        <v>128</v>
      </c>
      <c r="K226" s="26">
        <f>SUM(E226:H226)</f>
        <v>452</v>
      </c>
      <c r="L226" s="25">
        <v>14</v>
      </c>
    </row>
    <row r="227" spans="1:12" ht="17.100000000000001" hidden="1" customHeight="1" x14ac:dyDescent="0.25">
      <c r="A227" s="4">
        <v>224</v>
      </c>
      <c r="B227" s="165" t="s">
        <v>429</v>
      </c>
      <c r="C227" s="191" t="s">
        <v>416</v>
      </c>
      <c r="D227" s="166" t="s">
        <v>280</v>
      </c>
      <c r="E227" s="32">
        <v>129</v>
      </c>
      <c r="F227" s="32">
        <v>110</v>
      </c>
      <c r="G227" s="32">
        <v>99</v>
      </c>
      <c r="H227" s="32">
        <v>108</v>
      </c>
      <c r="I227" s="128">
        <f>84+85+72+66</f>
        <v>307</v>
      </c>
      <c r="J227" s="132">
        <f>K227-I227</f>
        <v>139</v>
      </c>
      <c r="K227" s="26">
        <f>SUM(E227:H227)</f>
        <v>446</v>
      </c>
      <c r="L227" s="25">
        <v>8</v>
      </c>
    </row>
    <row r="228" spans="1:12" ht="17.100000000000001" hidden="1" customHeight="1" x14ac:dyDescent="0.25">
      <c r="A228" s="4">
        <v>225</v>
      </c>
      <c r="B228" s="66" t="s">
        <v>592</v>
      </c>
      <c r="C228" s="5" t="s">
        <v>591</v>
      </c>
      <c r="D228" s="6" t="s">
        <v>279</v>
      </c>
      <c r="E228" s="27">
        <v>118</v>
      </c>
      <c r="F228" s="27">
        <v>124</v>
      </c>
      <c r="G228" s="27">
        <v>116</v>
      </c>
      <c r="H228" s="27">
        <v>87</v>
      </c>
      <c r="I228" s="182">
        <f>84+91+83+61</f>
        <v>319</v>
      </c>
      <c r="J228" s="132">
        <f>K228-I228</f>
        <v>126</v>
      </c>
      <c r="K228" s="26">
        <f>SUM(E228:H228)</f>
        <v>445</v>
      </c>
      <c r="L228" s="25">
        <v>11</v>
      </c>
    </row>
    <row r="229" spans="1:12" ht="17.100000000000001" hidden="1" customHeight="1" x14ac:dyDescent="0.2">
      <c r="A229" s="4">
        <v>226</v>
      </c>
      <c r="B229" s="78" t="s">
        <v>389</v>
      </c>
      <c r="C229" s="5" t="s">
        <v>390</v>
      </c>
      <c r="D229" s="166" t="s">
        <v>277</v>
      </c>
      <c r="E229" s="32">
        <v>110</v>
      </c>
      <c r="F229" s="32">
        <v>102</v>
      </c>
      <c r="G229" s="32">
        <v>127</v>
      </c>
      <c r="H229" s="32">
        <v>104</v>
      </c>
      <c r="I229" s="128">
        <f>84+70+92+70</f>
        <v>316</v>
      </c>
      <c r="J229" s="132">
        <f>K229-I229</f>
        <v>127</v>
      </c>
      <c r="K229" s="26">
        <f>SUM(E229:H229)</f>
        <v>443</v>
      </c>
      <c r="L229" s="25">
        <v>16</v>
      </c>
    </row>
    <row r="230" spans="1:12" ht="17.100000000000001" hidden="1" customHeight="1" x14ac:dyDescent="0.25">
      <c r="A230" s="4">
        <v>227</v>
      </c>
      <c r="B230" s="165" t="s">
        <v>272</v>
      </c>
      <c r="C230" s="5" t="s">
        <v>289</v>
      </c>
      <c r="D230" s="166" t="s">
        <v>281</v>
      </c>
      <c r="E230" s="32">
        <v>119</v>
      </c>
      <c r="F230" s="32">
        <v>121</v>
      </c>
      <c r="G230" s="32">
        <v>96</v>
      </c>
      <c r="H230" s="32">
        <v>104</v>
      </c>
      <c r="I230" s="128">
        <v>296</v>
      </c>
      <c r="J230" s="132">
        <f>K230-I230</f>
        <v>144</v>
      </c>
      <c r="K230" s="26">
        <f>SUM(E230:H230)</f>
        <v>440</v>
      </c>
      <c r="L230" s="25">
        <v>14</v>
      </c>
    </row>
    <row r="231" spans="1:12" ht="17.100000000000001" hidden="1" customHeight="1" x14ac:dyDescent="0.25">
      <c r="A231" s="4">
        <v>228</v>
      </c>
      <c r="B231" s="165" t="s">
        <v>364</v>
      </c>
      <c r="C231" s="5" t="s">
        <v>289</v>
      </c>
      <c r="D231" s="166" t="s">
        <v>281</v>
      </c>
      <c r="E231" s="32">
        <v>101</v>
      </c>
      <c r="F231" s="32">
        <v>97</v>
      </c>
      <c r="G231" s="32">
        <v>118</v>
      </c>
      <c r="H231" s="32">
        <v>122</v>
      </c>
      <c r="I231" s="128">
        <f>74+80+84+81</f>
        <v>319</v>
      </c>
      <c r="J231" s="132">
        <f>K231-I231</f>
        <v>119</v>
      </c>
      <c r="K231" s="26">
        <f>SUM(E231:H231)</f>
        <v>438</v>
      </c>
      <c r="L231" s="25">
        <v>19</v>
      </c>
    </row>
    <row r="232" spans="1:12" ht="17.100000000000001" hidden="1" customHeight="1" x14ac:dyDescent="0.25">
      <c r="A232" s="4">
        <v>229</v>
      </c>
      <c r="B232" s="66" t="s">
        <v>495</v>
      </c>
      <c r="C232" s="5" t="s">
        <v>494</v>
      </c>
      <c r="D232" s="6" t="s">
        <v>281</v>
      </c>
      <c r="E232" s="27">
        <v>108</v>
      </c>
      <c r="F232" s="27">
        <v>107</v>
      </c>
      <c r="G232" s="27">
        <v>123</v>
      </c>
      <c r="H232" s="27">
        <v>99</v>
      </c>
      <c r="I232" s="182">
        <f>91+73+89+82</f>
        <v>335</v>
      </c>
      <c r="J232" s="132">
        <f>K232-I232</f>
        <v>102</v>
      </c>
      <c r="K232" s="26">
        <f>SUM(E232:H232)</f>
        <v>437</v>
      </c>
      <c r="L232" s="25">
        <v>25</v>
      </c>
    </row>
    <row r="233" spans="1:12" ht="17.100000000000001" hidden="1" customHeight="1" x14ac:dyDescent="0.25">
      <c r="A233" s="4">
        <v>230</v>
      </c>
      <c r="B233" s="66" t="s">
        <v>510</v>
      </c>
      <c r="C233" s="66" t="s">
        <v>508</v>
      </c>
      <c r="D233" s="6" t="s">
        <v>279</v>
      </c>
      <c r="E233" s="27">
        <v>97</v>
      </c>
      <c r="F233" s="27">
        <v>103</v>
      </c>
      <c r="G233" s="27">
        <v>117</v>
      </c>
      <c r="H233" s="27">
        <v>120</v>
      </c>
      <c r="I233" s="182">
        <f>70+77+84+69</f>
        <v>300</v>
      </c>
      <c r="J233" s="132">
        <f>K233-I233</f>
        <v>137</v>
      </c>
      <c r="K233" s="26">
        <f>SUM(E233:H233)</f>
        <v>437</v>
      </c>
      <c r="L233" s="25">
        <v>18</v>
      </c>
    </row>
    <row r="234" spans="1:12" ht="17.100000000000001" hidden="1" customHeight="1" x14ac:dyDescent="0.25">
      <c r="A234" s="4">
        <v>231</v>
      </c>
      <c r="B234" s="66" t="s">
        <v>559</v>
      </c>
      <c r="C234" s="5" t="s">
        <v>292</v>
      </c>
      <c r="D234" s="6" t="s">
        <v>281</v>
      </c>
      <c r="E234" s="27">
        <v>114</v>
      </c>
      <c r="F234" s="27">
        <v>114</v>
      </c>
      <c r="G234" s="27">
        <v>102</v>
      </c>
      <c r="H234" s="27">
        <v>104</v>
      </c>
      <c r="I234" s="182">
        <f>72+79+77+82</f>
        <v>310</v>
      </c>
      <c r="J234" s="132">
        <f>K234-I234</f>
        <v>124</v>
      </c>
      <c r="K234" s="26">
        <f>SUM(E234:H234)</f>
        <v>434</v>
      </c>
      <c r="L234" s="25">
        <v>20</v>
      </c>
    </row>
    <row r="235" spans="1:12" ht="17.100000000000001" hidden="1" customHeight="1" x14ac:dyDescent="0.25">
      <c r="A235" s="4">
        <v>232</v>
      </c>
      <c r="B235" s="66" t="s">
        <v>466</v>
      </c>
      <c r="C235" s="191" t="s">
        <v>462</v>
      </c>
      <c r="D235" s="6" t="s">
        <v>277</v>
      </c>
      <c r="E235" s="27">
        <v>106</v>
      </c>
      <c r="F235" s="27">
        <v>120</v>
      </c>
      <c r="G235" s="27">
        <v>95</v>
      </c>
      <c r="H235" s="27">
        <v>111</v>
      </c>
      <c r="I235" s="182">
        <f>77+88+78+86</f>
        <v>329</v>
      </c>
      <c r="J235" s="132">
        <f>K235-I235</f>
        <v>103</v>
      </c>
      <c r="K235" s="26">
        <f>SUM(E235:H235)</f>
        <v>432</v>
      </c>
      <c r="L235" s="25">
        <v>23</v>
      </c>
    </row>
    <row r="236" spans="1:12" ht="17.100000000000001" hidden="1" customHeight="1" x14ac:dyDescent="0.2">
      <c r="A236" s="4">
        <v>233</v>
      </c>
      <c r="B236" s="78" t="s">
        <v>388</v>
      </c>
      <c r="C236" s="5" t="s">
        <v>390</v>
      </c>
      <c r="D236" s="166" t="s">
        <v>277</v>
      </c>
      <c r="E236" s="32">
        <v>110</v>
      </c>
      <c r="F236" s="32">
        <v>112</v>
      </c>
      <c r="G236" s="32">
        <v>99</v>
      </c>
      <c r="H236" s="32">
        <v>111</v>
      </c>
      <c r="I236" s="128">
        <f>94+78+74+77</f>
        <v>323</v>
      </c>
      <c r="J236" s="132">
        <f>K236-I236</f>
        <v>109</v>
      </c>
      <c r="K236" s="26">
        <f>SUM(E236:H236)</f>
        <v>432</v>
      </c>
      <c r="L236" s="25">
        <v>18</v>
      </c>
    </row>
    <row r="237" spans="1:12" ht="17.100000000000001" hidden="1" customHeight="1" x14ac:dyDescent="0.2">
      <c r="A237" s="4">
        <v>234</v>
      </c>
      <c r="B237" s="172" t="s">
        <v>309</v>
      </c>
      <c r="C237" s="5" t="s">
        <v>308</v>
      </c>
      <c r="D237" s="166" t="s">
        <v>277</v>
      </c>
      <c r="E237" s="32">
        <v>88</v>
      </c>
      <c r="F237" s="32">
        <v>113</v>
      </c>
      <c r="G237" s="32">
        <v>110</v>
      </c>
      <c r="H237" s="32">
        <v>121</v>
      </c>
      <c r="I237" s="128">
        <v>320</v>
      </c>
      <c r="J237" s="132">
        <f>K237-I237</f>
        <v>112</v>
      </c>
      <c r="K237" s="26">
        <f>SUM(E237:H237)</f>
        <v>432</v>
      </c>
      <c r="L237" s="25">
        <v>20</v>
      </c>
    </row>
    <row r="238" spans="1:12" ht="17.100000000000001" hidden="1" customHeight="1" x14ac:dyDescent="0.25">
      <c r="A238" s="4">
        <v>235</v>
      </c>
      <c r="B238" s="66" t="s">
        <v>474</v>
      </c>
      <c r="C238" s="5" t="s">
        <v>292</v>
      </c>
      <c r="D238" s="6" t="s">
        <v>277</v>
      </c>
      <c r="E238" s="27">
        <v>99</v>
      </c>
      <c r="F238" s="27">
        <v>130</v>
      </c>
      <c r="G238" s="27">
        <v>92</v>
      </c>
      <c r="H238" s="27">
        <v>110</v>
      </c>
      <c r="I238" s="182">
        <f>74+89+74+76</f>
        <v>313</v>
      </c>
      <c r="J238" s="132">
        <f>K238-I238</f>
        <v>118</v>
      </c>
      <c r="K238" s="26">
        <f>SUM(E238:H238)</f>
        <v>431</v>
      </c>
      <c r="L238" s="25">
        <v>17</v>
      </c>
    </row>
    <row r="239" spans="1:12" ht="17.100000000000001" hidden="1" customHeight="1" x14ac:dyDescent="0.25">
      <c r="A239" s="4">
        <v>236</v>
      </c>
      <c r="B239" s="165" t="s">
        <v>303</v>
      </c>
      <c r="C239" s="5" t="s">
        <v>304</v>
      </c>
      <c r="D239" s="166" t="s">
        <v>277</v>
      </c>
      <c r="E239" s="32">
        <v>119</v>
      </c>
      <c r="F239" s="32">
        <v>119</v>
      </c>
      <c r="G239" s="32">
        <v>98</v>
      </c>
      <c r="H239" s="32">
        <v>92</v>
      </c>
      <c r="I239" s="128">
        <v>293</v>
      </c>
      <c r="J239" s="132">
        <f>K239-I239</f>
        <v>135</v>
      </c>
      <c r="K239" s="26">
        <f>SUM(E239:H239)</f>
        <v>428</v>
      </c>
      <c r="L239" s="25">
        <v>17</v>
      </c>
    </row>
    <row r="240" spans="1:12" ht="17.100000000000001" customHeight="1" x14ac:dyDescent="0.25">
      <c r="A240" s="4">
        <v>237</v>
      </c>
      <c r="B240" s="165" t="s">
        <v>467</v>
      </c>
      <c r="C240" s="191" t="s">
        <v>410</v>
      </c>
      <c r="D240" s="166" t="s">
        <v>276</v>
      </c>
      <c r="E240" s="32">
        <v>140</v>
      </c>
      <c r="F240" s="32">
        <v>113</v>
      </c>
      <c r="G240" s="32">
        <v>114</v>
      </c>
      <c r="H240" s="32">
        <v>133</v>
      </c>
      <c r="I240" s="128">
        <f>97+81+79+79</f>
        <v>336</v>
      </c>
      <c r="J240" s="132">
        <f>K240-I240</f>
        <v>164</v>
      </c>
      <c r="K240" s="26">
        <f>SUM(E240:H240)</f>
        <v>500</v>
      </c>
      <c r="L240" s="25">
        <v>10</v>
      </c>
    </row>
    <row r="241" spans="1:12" ht="17.100000000000001" hidden="1" customHeight="1" x14ac:dyDescent="0.25">
      <c r="A241" s="4">
        <v>238</v>
      </c>
      <c r="B241" s="165" t="s">
        <v>305</v>
      </c>
      <c r="C241" s="5" t="s">
        <v>304</v>
      </c>
      <c r="D241" s="166" t="s">
        <v>277</v>
      </c>
      <c r="E241" s="32">
        <v>106</v>
      </c>
      <c r="F241" s="32">
        <v>114</v>
      </c>
      <c r="G241" s="32">
        <v>108</v>
      </c>
      <c r="H241" s="32">
        <v>97</v>
      </c>
      <c r="I241" s="128">
        <v>319</v>
      </c>
      <c r="J241" s="132">
        <f>K241-I241</f>
        <v>106</v>
      </c>
      <c r="K241" s="26">
        <f>SUM(E241:H241)</f>
        <v>425</v>
      </c>
      <c r="L241" s="25">
        <v>16</v>
      </c>
    </row>
    <row r="242" spans="1:12" ht="17.100000000000001" hidden="1" customHeight="1" x14ac:dyDescent="0.25">
      <c r="A242" s="4">
        <v>239</v>
      </c>
      <c r="B242" s="66" t="s">
        <v>568</v>
      </c>
      <c r="C242" s="5" t="s">
        <v>565</v>
      </c>
      <c r="D242" s="6" t="s">
        <v>277</v>
      </c>
      <c r="E242" s="27">
        <v>122</v>
      </c>
      <c r="F242" s="27">
        <v>98</v>
      </c>
      <c r="G242" s="27">
        <v>106</v>
      </c>
      <c r="H242" s="27">
        <v>99</v>
      </c>
      <c r="I242" s="182">
        <f>75+73+73+74</f>
        <v>295</v>
      </c>
      <c r="J242" s="132">
        <f>K242-I242</f>
        <v>130</v>
      </c>
      <c r="K242" s="26">
        <f>SUM(E242:H242)</f>
        <v>425</v>
      </c>
      <c r="L242" s="25">
        <v>13</v>
      </c>
    </row>
    <row r="243" spans="1:12" ht="17.100000000000001" hidden="1" customHeight="1" x14ac:dyDescent="0.25">
      <c r="A243" s="4">
        <v>240</v>
      </c>
      <c r="B243" s="165" t="s">
        <v>456</v>
      </c>
      <c r="C243" s="191" t="s">
        <v>292</v>
      </c>
      <c r="D243" s="166" t="s">
        <v>279</v>
      </c>
      <c r="E243" s="32">
        <v>103</v>
      </c>
      <c r="F243" s="32">
        <v>102</v>
      </c>
      <c r="G243" s="32">
        <v>114</v>
      </c>
      <c r="H243" s="32">
        <v>104</v>
      </c>
      <c r="I243" s="128">
        <f>69+68+87+78</f>
        <v>302</v>
      </c>
      <c r="J243" s="132">
        <f>K243-I243</f>
        <v>121</v>
      </c>
      <c r="K243" s="26">
        <f>SUM(E243:H243)</f>
        <v>423</v>
      </c>
      <c r="L243" s="25">
        <v>19</v>
      </c>
    </row>
    <row r="244" spans="1:12" ht="17.100000000000001" hidden="1" customHeight="1" x14ac:dyDescent="0.25">
      <c r="A244" s="4">
        <v>241</v>
      </c>
      <c r="B244" s="66" t="s">
        <v>486</v>
      </c>
      <c r="C244" s="5" t="s">
        <v>483</v>
      </c>
      <c r="D244" s="6" t="s">
        <v>281</v>
      </c>
      <c r="E244" s="27">
        <v>110</v>
      </c>
      <c r="F244" s="27">
        <v>105</v>
      </c>
      <c r="G244" s="27">
        <v>101</v>
      </c>
      <c r="H244" s="27">
        <v>105</v>
      </c>
      <c r="I244" s="182">
        <f>85+84+70+79</f>
        <v>318</v>
      </c>
      <c r="J244" s="132">
        <f>K244-I244</f>
        <v>103</v>
      </c>
      <c r="K244" s="26">
        <f>SUM(E244:H244)</f>
        <v>421</v>
      </c>
      <c r="L244" s="25">
        <v>19</v>
      </c>
    </row>
    <row r="245" spans="1:12" ht="17.100000000000001" hidden="1" customHeight="1" x14ac:dyDescent="0.25">
      <c r="A245" s="4">
        <v>242</v>
      </c>
      <c r="B245" s="66" t="s">
        <v>566</v>
      </c>
      <c r="C245" s="5" t="s">
        <v>565</v>
      </c>
      <c r="D245" s="6" t="s">
        <v>279</v>
      </c>
      <c r="E245" s="27">
        <v>114</v>
      </c>
      <c r="F245" s="27">
        <v>102</v>
      </c>
      <c r="G245" s="27">
        <v>99</v>
      </c>
      <c r="H245" s="27">
        <v>97</v>
      </c>
      <c r="I245" s="182">
        <f>88+77+76+71</f>
        <v>312</v>
      </c>
      <c r="J245" s="132">
        <f>K245-I245</f>
        <v>100</v>
      </c>
      <c r="K245" s="26">
        <f>SUM(E245:H245)</f>
        <v>412</v>
      </c>
      <c r="L245" s="25">
        <v>26</v>
      </c>
    </row>
    <row r="246" spans="1:12" ht="17.100000000000001" hidden="1" customHeight="1" x14ac:dyDescent="0.25">
      <c r="A246" s="4">
        <v>243</v>
      </c>
      <c r="B246" s="66" t="s">
        <v>567</v>
      </c>
      <c r="C246" s="5" t="s">
        <v>565</v>
      </c>
      <c r="D246" s="6" t="s">
        <v>277</v>
      </c>
      <c r="E246" s="27">
        <v>84</v>
      </c>
      <c r="F246" s="27">
        <v>95</v>
      </c>
      <c r="G246" s="27">
        <v>113</v>
      </c>
      <c r="H246" s="27">
        <v>116</v>
      </c>
      <c r="I246" s="182">
        <f>66+69+68+75</f>
        <v>278</v>
      </c>
      <c r="J246" s="132">
        <f>K246-I246</f>
        <v>130</v>
      </c>
      <c r="K246" s="26">
        <f>SUM(E246:H246)</f>
        <v>408</v>
      </c>
      <c r="L246" s="25">
        <v>17</v>
      </c>
    </row>
    <row r="247" spans="1:12" ht="17.100000000000001" hidden="1" customHeight="1" x14ac:dyDescent="0.25">
      <c r="A247" s="4">
        <v>244</v>
      </c>
      <c r="B247" s="66" t="s">
        <v>509</v>
      </c>
      <c r="C247" s="66" t="s">
        <v>508</v>
      </c>
      <c r="D247" s="6" t="s">
        <v>279</v>
      </c>
      <c r="E247" s="27">
        <v>118</v>
      </c>
      <c r="F247" s="27">
        <v>102</v>
      </c>
      <c r="G247" s="27">
        <v>84</v>
      </c>
      <c r="H247" s="27">
        <v>97</v>
      </c>
      <c r="I247" s="182">
        <f>79+76+67+77</f>
        <v>299</v>
      </c>
      <c r="J247" s="132">
        <f>K247-I247</f>
        <v>102</v>
      </c>
      <c r="K247" s="26">
        <f>SUM(E247:H247)</f>
        <v>401</v>
      </c>
      <c r="L247" s="25">
        <v>22</v>
      </c>
    </row>
    <row r="248" spans="1:12" ht="17.100000000000001" hidden="1" customHeight="1" x14ac:dyDescent="0.25">
      <c r="A248" s="4">
        <v>245</v>
      </c>
      <c r="B248" s="165" t="s">
        <v>287</v>
      </c>
      <c r="C248" s="5" t="s">
        <v>286</v>
      </c>
      <c r="D248" s="166" t="s">
        <v>281</v>
      </c>
      <c r="E248" s="32">
        <v>91</v>
      </c>
      <c r="F248" s="32">
        <v>118</v>
      </c>
      <c r="G248" s="32">
        <v>102</v>
      </c>
      <c r="H248" s="32">
        <v>85</v>
      </c>
      <c r="I248" s="128">
        <v>285</v>
      </c>
      <c r="J248" s="132">
        <f>K248-I248</f>
        <v>111</v>
      </c>
      <c r="K248" s="26">
        <f>SUM(E248:H248)</f>
        <v>396</v>
      </c>
      <c r="L248" s="25">
        <v>22</v>
      </c>
    </row>
    <row r="249" spans="1:12" ht="17.100000000000001" hidden="1" customHeight="1" x14ac:dyDescent="0.25">
      <c r="A249" s="4">
        <v>246</v>
      </c>
      <c r="B249" s="165" t="s">
        <v>460</v>
      </c>
      <c r="C249" s="191" t="s">
        <v>458</v>
      </c>
      <c r="D249" s="166" t="s">
        <v>277</v>
      </c>
      <c r="E249" s="32">
        <v>110</v>
      </c>
      <c r="F249" s="32">
        <v>90</v>
      </c>
      <c r="G249" s="32">
        <v>100</v>
      </c>
      <c r="H249" s="32">
        <v>90</v>
      </c>
      <c r="I249" s="128">
        <f>76+72+73+71</f>
        <v>292</v>
      </c>
      <c r="J249" s="132">
        <f>K249-I249</f>
        <v>98</v>
      </c>
      <c r="K249" s="26">
        <f>SUM(E249:H249)</f>
        <v>390</v>
      </c>
      <c r="L249" s="25">
        <v>21</v>
      </c>
    </row>
    <row r="250" spans="1:12" ht="17.100000000000001" hidden="1" customHeight="1" x14ac:dyDescent="0.25">
      <c r="A250" s="4">
        <v>247</v>
      </c>
      <c r="B250" s="165" t="s">
        <v>290</v>
      </c>
      <c r="C250" s="5" t="s">
        <v>289</v>
      </c>
      <c r="D250" s="166" t="s">
        <v>281</v>
      </c>
      <c r="E250" s="32">
        <v>95</v>
      </c>
      <c r="F250" s="32">
        <v>120</v>
      </c>
      <c r="G250" s="32">
        <v>81</v>
      </c>
      <c r="H250" s="32">
        <v>93</v>
      </c>
      <c r="I250" s="128">
        <f>71+84+46+68</f>
        <v>269</v>
      </c>
      <c r="J250" s="132">
        <f>K250-I250</f>
        <v>120</v>
      </c>
      <c r="K250" s="26">
        <f>SUM(E250:H250)</f>
        <v>389</v>
      </c>
      <c r="L250" s="25">
        <v>21</v>
      </c>
    </row>
    <row r="251" spans="1:12" ht="17.100000000000001" hidden="1" customHeight="1" x14ac:dyDescent="0.25">
      <c r="A251" s="4">
        <v>248</v>
      </c>
      <c r="B251" s="165" t="s">
        <v>459</v>
      </c>
      <c r="C251" s="191" t="s">
        <v>458</v>
      </c>
      <c r="D251" s="166" t="s">
        <v>277</v>
      </c>
      <c r="E251" s="32">
        <v>78</v>
      </c>
      <c r="F251" s="32">
        <v>88</v>
      </c>
      <c r="G251" s="32">
        <v>105</v>
      </c>
      <c r="H251" s="32">
        <v>82</v>
      </c>
      <c r="I251" s="128">
        <f>53+58+78+58</f>
        <v>247</v>
      </c>
      <c r="J251" s="132">
        <f>K251-I251</f>
        <v>106</v>
      </c>
      <c r="K251" s="26">
        <f>SUM(E251:H251)</f>
        <v>353</v>
      </c>
      <c r="L251" s="25">
        <v>27</v>
      </c>
    </row>
    <row r="252" spans="1:12" ht="17.100000000000001" hidden="1" customHeight="1" x14ac:dyDescent="0.25">
      <c r="A252" s="4">
        <v>249</v>
      </c>
      <c r="B252" s="165" t="s">
        <v>463</v>
      </c>
      <c r="C252" s="191" t="s">
        <v>462</v>
      </c>
      <c r="D252" s="166" t="s">
        <v>277</v>
      </c>
      <c r="E252" s="32">
        <v>75</v>
      </c>
      <c r="F252" s="32">
        <v>100</v>
      </c>
      <c r="G252" s="32">
        <v>84</v>
      </c>
      <c r="H252" s="32">
        <v>87</v>
      </c>
      <c r="I252" s="128">
        <f>59+74+67+69</f>
        <v>269</v>
      </c>
      <c r="J252" s="132">
        <f>K252-I252</f>
        <v>77</v>
      </c>
      <c r="K252" s="26">
        <f>SUM(E252:H252)</f>
        <v>346</v>
      </c>
      <c r="L252" s="25">
        <v>32</v>
      </c>
    </row>
    <row r="253" spans="1:12" ht="17.100000000000001" hidden="1" customHeight="1" x14ac:dyDescent="0.25">
      <c r="A253" s="4">
        <v>250</v>
      </c>
      <c r="B253" s="66" t="s">
        <v>487</v>
      </c>
      <c r="C253" s="5" t="s">
        <v>483</v>
      </c>
      <c r="D253" s="6" t="s">
        <v>277</v>
      </c>
      <c r="E253" s="27">
        <v>64</v>
      </c>
      <c r="F253" s="27">
        <v>77</v>
      </c>
      <c r="G253" s="27">
        <v>54</v>
      </c>
      <c r="H253" s="27">
        <v>111</v>
      </c>
      <c r="I253" s="182">
        <f>57+69+45+77</f>
        <v>248</v>
      </c>
      <c r="J253" s="132">
        <f>K253-I253</f>
        <v>58</v>
      </c>
      <c r="K253" s="26">
        <f>SUM(E253:H253)</f>
        <v>306</v>
      </c>
      <c r="L253" s="25">
        <v>45</v>
      </c>
    </row>
    <row r="254" spans="1:12" ht="17.100000000000001" hidden="1" customHeight="1" x14ac:dyDescent="0.25">
      <c r="A254" s="4">
        <v>251</v>
      </c>
      <c r="B254" s="66" t="s">
        <v>569</v>
      </c>
      <c r="C254" s="5" t="s">
        <v>565</v>
      </c>
      <c r="D254" s="6" t="s">
        <v>277</v>
      </c>
      <c r="E254" s="261">
        <v>85</v>
      </c>
      <c r="F254" s="27">
        <v>73</v>
      </c>
      <c r="G254" s="27">
        <v>90</v>
      </c>
      <c r="H254" s="262">
        <v>56</v>
      </c>
      <c r="I254" s="182">
        <f>68+56+64+36</f>
        <v>224</v>
      </c>
      <c r="J254" s="263">
        <f>K254-I254</f>
        <v>80</v>
      </c>
      <c r="K254" s="83">
        <f>SUM(E254:H254)</f>
        <v>304</v>
      </c>
      <c r="L254" s="190">
        <v>41</v>
      </c>
    </row>
    <row r="255" spans="1:12" ht="17.100000000000001" hidden="1" customHeight="1" x14ac:dyDescent="0.25">
      <c r="A255" s="4">
        <v>252</v>
      </c>
      <c r="B255" s="295" t="s">
        <v>457</v>
      </c>
      <c r="C255" s="191" t="s">
        <v>458</v>
      </c>
      <c r="D255" s="166" t="s">
        <v>277</v>
      </c>
      <c r="E255" s="297">
        <v>81</v>
      </c>
      <c r="F255" s="32">
        <v>75</v>
      </c>
      <c r="G255" s="32">
        <v>64</v>
      </c>
      <c r="H255" s="298">
        <v>50</v>
      </c>
      <c r="I255" s="128">
        <f>52+58+49+38</f>
        <v>197</v>
      </c>
      <c r="J255" s="263">
        <f>K255-I255</f>
        <v>73</v>
      </c>
      <c r="K255" s="83">
        <f>SUM(E255:H255)</f>
        <v>270</v>
      </c>
      <c r="L255" s="190">
        <v>48</v>
      </c>
    </row>
    <row r="256" spans="1:12" ht="17.100000000000001" customHeight="1" x14ac:dyDescent="0.25">
      <c r="A256" s="4">
        <v>253</v>
      </c>
      <c r="B256" s="260" t="s">
        <v>527</v>
      </c>
      <c r="C256" s="5" t="s">
        <v>523</v>
      </c>
      <c r="D256" s="6" t="s">
        <v>276</v>
      </c>
      <c r="E256" s="261">
        <v>126</v>
      </c>
      <c r="F256" s="27">
        <v>127</v>
      </c>
      <c r="G256" s="27">
        <v>126</v>
      </c>
      <c r="H256" s="262">
        <v>119</v>
      </c>
      <c r="I256" s="182">
        <f>92+85+84+93</f>
        <v>354</v>
      </c>
      <c r="J256" s="263">
        <f>K256-I256</f>
        <v>144</v>
      </c>
      <c r="K256" s="83">
        <f>SUM(E256:H256)</f>
        <v>498</v>
      </c>
      <c r="L256" s="190">
        <v>15</v>
      </c>
    </row>
    <row r="257" spans="1:12" ht="17.100000000000001" customHeight="1" x14ac:dyDescent="0.25">
      <c r="A257" s="4">
        <v>254</v>
      </c>
      <c r="B257" s="66" t="s">
        <v>590</v>
      </c>
      <c r="C257" s="5" t="s">
        <v>582</v>
      </c>
      <c r="D257" s="6" t="s">
        <v>276</v>
      </c>
      <c r="E257" s="27">
        <v>126</v>
      </c>
      <c r="F257" s="27">
        <v>139</v>
      </c>
      <c r="G257" s="27">
        <v>118</v>
      </c>
      <c r="H257" s="27">
        <v>112</v>
      </c>
      <c r="I257" s="182">
        <f>84+96+92+80</f>
        <v>352</v>
      </c>
      <c r="J257" s="132">
        <f>K257-I257</f>
        <v>143</v>
      </c>
      <c r="K257" s="26">
        <f>SUM(E257:H257)</f>
        <v>495</v>
      </c>
      <c r="L257" s="25">
        <v>13</v>
      </c>
    </row>
    <row r="258" spans="1:12" ht="17.100000000000001" customHeight="1" x14ac:dyDescent="0.25">
      <c r="A258" s="4">
        <v>255</v>
      </c>
      <c r="B258" s="295" t="s">
        <v>427</v>
      </c>
      <c r="C258" s="191" t="s">
        <v>432</v>
      </c>
      <c r="D258" s="166" t="s">
        <v>276</v>
      </c>
      <c r="E258" s="297">
        <v>111</v>
      </c>
      <c r="F258" s="32">
        <v>133</v>
      </c>
      <c r="G258" s="32">
        <v>118</v>
      </c>
      <c r="H258" s="298">
        <v>131</v>
      </c>
      <c r="I258" s="128">
        <f>86+88+73+95</f>
        <v>342</v>
      </c>
      <c r="J258" s="263">
        <f>K258-I258</f>
        <v>151</v>
      </c>
      <c r="K258" s="83">
        <f>SUM(E258:H258)</f>
        <v>493</v>
      </c>
      <c r="L258" s="190">
        <v>6</v>
      </c>
    </row>
    <row r="259" spans="1:12" ht="17.100000000000001" customHeight="1" x14ac:dyDescent="0.25">
      <c r="A259" s="4">
        <v>256</v>
      </c>
      <c r="B259" s="260" t="s">
        <v>525</v>
      </c>
      <c r="C259" s="5" t="s">
        <v>523</v>
      </c>
      <c r="D259" s="6" t="s">
        <v>276</v>
      </c>
      <c r="E259" s="261">
        <v>116</v>
      </c>
      <c r="F259" s="27">
        <v>127</v>
      </c>
      <c r="G259" s="27">
        <v>116</v>
      </c>
      <c r="H259" s="262">
        <v>134</v>
      </c>
      <c r="I259" s="182">
        <f>90+93+72+89</f>
        <v>344</v>
      </c>
      <c r="J259" s="263">
        <f>K259-I259</f>
        <v>149</v>
      </c>
      <c r="K259" s="83">
        <f>SUM(E259:H259)</f>
        <v>493</v>
      </c>
      <c r="L259" s="190">
        <v>9</v>
      </c>
    </row>
    <row r="260" spans="1:12" ht="17.100000000000001" customHeight="1" x14ac:dyDescent="0.25">
      <c r="A260" s="4">
        <v>257</v>
      </c>
      <c r="B260" s="260" t="s">
        <v>588</v>
      </c>
      <c r="C260" s="5" t="s">
        <v>582</v>
      </c>
      <c r="D260" s="6" t="s">
        <v>276</v>
      </c>
      <c r="E260" s="261">
        <v>115</v>
      </c>
      <c r="F260" s="27">
        <v>122</v>
      </c>
      <c r="G260" s="27">
        <v>114</v>
      </c>
      <c r="H260" s="262">
        <v>139</v>
      </c>
      <c r="I260" s="182">
        <f>82+86+88+90</f>
        <v>346</v>
      </c>
      <c r="J260" s="263">
        <f>K260-I260</f>
        <v>144</v>
      </c>
      <c r="K260" s="83">
        <f>SUM(E260:H260)</f>
        <v>490</v>
      </c>
      <c r="L260" s="190">
        <v>13</v>
      </c>
    </row>
    <row r="261" spans="1:12" ht="17.100000000000001" customHeight="1" x14ac:dyDescent="0.2">
      <c r="A261" s="4">
        <v>258</v>
      </c>
      <c r="B261" s="302" t="s">
        <v>400</v>
      </c>
      <c r="C261" s="5" t="s">
        <v>435</v>
      </c>
      <c r="D261" s="166" t="s">
        <v>276</v>
      </c>
      <c r="E261" s="297">
        <v>124</v>
      </c>
      <c r="F261" s="32">
        <v>139</v>
      </c>
      <c r="G261" s="32">
        <v>126</v>
      </c>
      <c r="H261" s="298">
        <v>100</v>
      </c>
      <c r="I261" s="128">
        <f>91+95+91+74</f>
        <v>351</v>
      </c>
      <c r="J261" s="263">
        <f>K261-I261</f>
        <v>138</v>
      </c>
      <c r="K261" s="83">
        <f>SUM(E261:H261)</f>
        <v>489</v>
      </c>
      <c r="L261" s="190">
        <v>11</v>
      </c>
    </row>
    <row r="262" spans="1:12" ht="17.100000000000001" customHeight="1" x14ac:dyDescent="0.25">
      <c r="A262" s="4">
        <v>259</v>
      </c>
      <c r="B262" s="295" t="s">
        <v>359</v>
      </c>
      <c r="C262" s="5" t="s">
        <v>358</v>
      </c>
      <c r="D262" s="166" t="s">
        <v>276</v>
      </c>
      <c r="E262" s="297">
        <v>120</v>
      </c>
      <c r="F262" s="32">
        <v>114</v>
      </c>
      <c r="G262" s="32">
        <v>121</v>
      </c>
      <c r="H262" s="298">
        <v>129</v>
      </c>
      <c r="I262" s="128">
        <f>85+80+78+97</f>
        <v>340</v>
      </c>
      <c r="J262" s="263">
        <f>K262-I262</f>
        <v>144</v>
      </c>
      <c r="K262" s="83">
        <f>SUM(E262:H262)</f>
        <v>484</v>
      </c>
      <c r="L262" s="190">
        <v>11</v>
      </c>
    </row>
    <row r="263" spans="1:12" ht="17.100000000000001" customHeight="1" x14ac:dyDescent="0.25">
      <c r="A263" s="4">
        <v>260</v>
      </c>
      <c r="B263" s="94" t="s">
        <v>589</v>
      </c>
      <c r="C263" s="5" t="s">
        <v>582</v>
      </c>
      <c r="D263" s="95" t="s">
        <v>276</v>
      </c>
      <c r="E263" s="96">
        <v>98</v>
      </c>
      <c r="F263" s="96">
        <v>110</v>
      </c>
      <c r="G263" s="96">
        <v>103</v>
      </c>
      <c r="H263" s="96">
        <v>117</v>
      </c>
      <c r="I263" s="184">
        <f>89+86+70+73</f>
        <v>318</v>
      </c>
      <c r="J263" s="133">
        <f>K263-I263</f>
        <v>110</v>
      </c>
      <c r="K263" s="97">
        <f>SUM(E263:H263)</f>
        <v>428</v>
      </c>
      <c r="L263" s="98">
        <v>25</v>
      </c>
    </row>
    <row r="264" spans="1:12" ht="17.100000000000001" customHeight="1" x14ac:dyDescent="0.25">
      <c r="A264" s="5"/>
      <c r="B264" s="66" t="s">
        <v>271</v>
      </c>
      <c r="C264" s="5">
        <f>SUBTOTAL(103,Táblázat3[Egyesület/Csapat])</f>
        <v>73</v>
      </c>
      <c r="D264" s="6"/>
      <c r="E264" s="27">
        <f>SUBTOTAL(109,Táblázat3[1. szett])</f>
        <v>9979</v>
      </c>
      <c r="F264" s="27">
        <f>SUBTOTAL(109,Táblázat3[2. szett])</f>
        <v>10102</v>
      </c>
      <c r="G264" s="27">
        <f>SUBTOTAL(109,Táblázat3[3. szett])</f>
        <v>9920</v>
      </c>
      <c r="H264" s="27">
        <f>SUBTOTAL(109,Táblázat3[4. szett])</f>
        <v>9877</v>
      </c>
      <c r="I264" s="129">
        <f>SUBTOTAL(109,Táblázat3[Teli])</f>
        <v>26772</v>
      </c>
      <c r="J264" s="129">
        <f>SUBTOTAL(109,Táblázat3[[ Tarolás]])</f>
        <v>13106</v>
      </c>
      <c r="K264" s="27">
        <f>SUBTOTAL(109,Táblázat3[Össz.])</f>
        <v>39878</v>
      </c>
      <c r="L264" s="27">
        <f>SUBTOTAL(109,Táblázat3[Üres])</f>
        <v>393</v>
      </c>
    </row>
    <row r="265" spans="1:12" ht="17.100000000000001" customHeight="1" x14ac:dyDescent="0.25">
      <c r="C265" s="22"/>
      <c r="D265" s="1"/>
      <c r="E265" s="1"/>
      <c r="F265" s="1"/>
      <c r="G265" s="1"/>
      <c r="H265" s="1"/>
      <c r="I265" s="214">
        <f>SUM(Táblázat3[[#Totals],[Teli]:[ Tarolás]])</f>
        <v>39878</v>
      </c>
      <c r="J265" s="215"/>
      <c r="K265" s="1"/>
      <c r="L265" s="1"/>
    </row>
    <row r="266" spans="1:12" ht="12.75" customHeight="1" x14ac:dyDescent="0.25">
      <c r="C266" s="22"/>
      <c r="D266" s="1"/>
      <c r="E266" s="1"/>
      <c r="F266" s="1"/>
      <c r="G266" s="1"/>
      <c r="H266" s="1"/>
      <c r="I266" s="185"/>
      <c r="J266" s="130"/>
      <c r="K266" s="1"/>
      <c r="L266" s="1"/>
    </row>
    <row r="267" spans="1:12" ht="12.75" customHeight="1" x14ac:dyDescent="0.25">
      <c r="C267" s="22"/>
      <c r="D267" s="1"/>
      <c r="E267" s="1"/>
      <c r="F267" s="1"/>
      <c r="G267" s="1"/>
      <c r="H267" s="1"/>
      <c r="I267" s="185"/>
      <c r="J267" s="130"/>
      <c r="K267" s="1"/>
      <c r="L267" s="1"/>
    </row>
    <row r="268" spans="1:12" ht="12.75" customHeight="1" x14ac:dyDescent="0.25">
      <c r="C268" s="22"/>
      <c r="D268" s="1"/>
      <c r="E268" s="1"/>
      <c r="F268" s="1"/>
      <c r="G268" s="1"/>
      <c r="H268" s="1"/>
      <c r="I268" s="185"/>
      <c r="J268" s="130"/>
      <c r="K268" s="1"/>
      <c r="L268" s="1"/>
    </row>
    <row r="269" spans="1:12" ht="12.75" customHeight="1" x14ac:dyDescent="0.25">
      <c r="C269" s="22"/>
      <c r="D269" s="1"/>
      <c r="E269" s="1"/>
      <c r="F269" s="1"/>
      <c r="G269" s="1"/>
      <c r="H269" s="1"/>
      <c r="I269" s="185"/>
      <c r="J269" s="130"/>
      <c r="K269" s="1"/>
      <c r="L269" s="1"/>
    </row>
    <row r="270" spans="1:12" ht="12.75" customHeight="1" x14ac:dyDescent="0.25">
      <c r="C270" s="22"/>
      <c r="D270" s="1"/>
      <c r="E270" s="1"/>
      <c r="F270" s="1"/>
      <c r="G270" s="1"/>
      <c r="H270" s="1"/>
      <c r="I270" s="185"/>
      <c r="J270" s="130"/>
      <c r="K270" s="1"/>
      <c r="L270" s="1"/>
    </row>
    <row r="271" spans="1:12" ht="12.75" customHeight="1" x14ac:dyDescent="0.25">
      <c r="C271" s="22"/>
      <c r="D271" s="1"/>
      <c r="E271" s="1"/>
      <c r="F271" s="1"/>
      <c r="G271" s="1"/>
      <c r="H271" s="1"/>
      <c r="I271" s="185"/>
      <c r="J271" s="130"/>
      <c r="K271" s="1"/>
      <c r="L271" s="1"/>
    </row>
    <row r="272" spans="1:12" ht="12.75" customHeight="1" x14ac:dyDescent="0.25">
      <c r="C272" s="22"/>
      <c r="D272" s="1"/>
      <c r="E272" s="1"/>
      <c r="F272" s="1"/>
      <c r="G272" s="1"/>
      <c r="H272" s="1"/>
      <c r="I272" s="185"/>
      <c r="J272" s="130"/>
      <c r="K272" s="1"/>
      <c r="L272" s="1"/>
    </row>
    <row r="273" spans="3:12" ht="12.75" customHeight="1" x14ac:dyDescent="0.25">
      <c r="C273" s="22"/>
      <c r="D273" s="1"/>
      <c r="E273" s="1"/>
      <c r="F273" s="1"/>
      <c r="G273" s="1"/>
      <c r="H273" s="1"/>
      <c r="I273" s="185"/>
      <c r="J273" s="130"/>
      <c r="K273" s="1"/>
      <c r="L273" s="1"/>
    </row>
    <row r="274" spans="3:12" ht="12.75" customHeight="1" x14ac:dyDescent="0.25">
      <c r="C274" s="22"/>
      <c r="D274" s="1"/>
      <c r="E274" s="1"/>
      <c r="F274" s="1"/>
      <c r="G274" s="1"/>
      <c r="H274" s="1"/>
      <c r="I274" s="185"/>
      <c r="J274" s="130"/>
      <c r="K274" s="1"/>
      <c r="L274" s="1"/>
    </row>
    <row r="275" spans="3:12" ht="12.75" customHeight="1" x14ac:dyDescent="0.25">
      <c r="C275" s="22"/>
      <c r="D275" s="1"/>
      <c r="E275" s="1"/>
      <c r="F275" s="1"/>
      <c r="G275" s="1"/>
      <c r="H275" s="1"/>
      <c r="I275" s="185"/>
      <c r="J275" s="130"/>
      <c r="K275" s="1"/>
      <c r="L275" s="1"/>
    </row>
    <row r="276" spans="3:12" ht="12.75" customHeight="1" x14ac:dyDescent="0.25">
      <c r="C276" s="22"/>
      <c r="D276" s="1"/>
      <c r="E276" s="1"/>
      <c r="F276" s="1"/>
      <c r="G276" s="1"/>
      <c r="H276" s="1"/>
      <c r="I276" s="185"/>
      <c r="J276" s="130"/>
      <c r="K276" s="1"/>
      <c r="L276" s="1"/>
    </row>
    <row r="277" spans="3:12" ht="12.75" customHeight="1" x14ac:dyDescent="0.25">
      <c r="C277" s="22"/>
      <c r="D277" s="1"/>
      <c r="E277" s="1"/>
      <c r="F277" s="1"/>
      <c r="G277" s="1"/>
      <c r="H277" s="1"/>
      <c r="I277" s="185"/>
      <c r="J277" s="130"/>
      <c r="K277" s="1"/>
      <c r="L277" s="1"/>
    </row>
    <row r="278" spans="3:12" ht="12.75" customHeight="1" x14ac:dyDescent="0.25">
      <c r="C278" s="22"/>
      <c r="D278" s="1"/>
      <c r="E278" s="1"/>
      <c r="F278" s="1"/>
      <c r="G278" s="1"/>
      <c r="H278" s="1"/>
      <c r="I278" s="185"/>
      <c r="J278" s="130"/>
      <c r="K278" s="1"/>
      <c r="L278" s="1"/>
    </row>
    <row r="279" spans="3:12" ht="12.75" customHeight="1" x14ac:dyDescent="0.25">
      <c r="C279" s="22"/>
      <c r="D279" s="1"/>
      <c r="E279" s="1"/>
      <c r="F279" s="1"/>
      <c r="G279" s="1"/>
      <c r="H279" s="1"/>
      <c r="I279" s="185"/>
      <c r="J279" s="130"/>
      <c r="K279" s="1"/>
      <c r="L279" s="1"/>
    </row>
    <row r="280" spans="3:12" ht="12.75" customHeight="1" x14ac:dyDescent="0.25">
      <c r="C280" s="22"/>
      <c r="D280" s="1"/>
      <c r="E280" s="1"/>
      <c r="F280" s="1"/>
      <c r="G280" s="1"/>
      <c r="H280" s="1"/>
      <c r="I280" s="185"/>
      <c r="J280" s="130"/>
      <c r="K280" s="1"/>
      <c r="L280" s="1"/>
    </row>
    <row r="281" spans="3:12" ht="12.75" customHeight="1" x14ac:dyDescent="0.25">
      <c r="C281" s="22"/>
      <c r="D281" s="1"/>
      <c r="E281" s="1"/>
      <c r="F281" s="1"/>
      <c r="G281" s="1"/>
      <c r="H281" s="1"/>
      <c r="I281" s="185"/>
      <c r="J281" s="130"/>
      <c r="K281" s="1"/>
      <c r="L281" s="1"/>
    </row>
    <row r="282" spans="3:12" ht="12.75" customHeight="1" x14ac:dyDescent="0.25">
      <c r="C282" s="22"/>
      <c r="D282" s="1"/>
      <c r="E282" s="1"/>
      <c r="F282" s="1"/>
      <c r="G282" s="1"/>
      <c r="H282" s="1"/>
      <c r="I282" s="185"/>
      <c r="J282" s="130"/>
      <c r="K282" s="1"/>
      <c r="L282" s="1"/>
    </row>
    <row r="283" spans="3:12" ht="12.75" customHeight="1" x14ac:dyDescent="0.25">
      <c r="C283" s="22"/>
      <c r="D283" s="1"/>
      <c r="E283" s="1"/>
      <c r="F283" s="1"/>
      <c r="G283" s="1"/>
      <c r="H283" s="1"/>
      <c r="I283" s="185"/>
      <c r="J283" s="130"/>
      <c r="K283" s="1"/>
      <c r="L283" s="1"/>
    </row>
    <row r="284" spans="3:12" ht="12.75" customHeight="1" x14ac:dyDescent="0.25">
      <c r="C284" s="22"/>
      <c r="D284" s="1"/>
      <c r="E284" s="1"/>
      <c r="F284" s="1"/>
      <c r="G284" s="1"/>
      <c r="H284" s="1"/>
      <c r="I284" s="185"/>
      <c r="J284" s="130"/>
      <c r="K284" s="1"/>
      <c r="L284" s="1"/>
    </row>
    <row r="285" spans="3:12" ht="12.75" customHeight="1" x14ac:dyDescent="0.25">
      <c r="C285" s="22"/>
      <c r="D285" s="1"/>
      <c r="E285" s="1"/>
      <c r="F285" s="1"/>
      <c r="G285" s="1"/>
      <c r="H285" s="1"/>
      <c r="I285" s="185"/>
      <c r="J285" s="130"/>
      <c r="K285" s="1"/>
      <c r="L285" s="1"/>
    </row>
    <row r="286" spans="3:12" ht="12.75" customHeight="1" x14ac:dyDescent="0.25">
      <c r="C286" s="22"/>
      <c r="D286" s="1"/>
      <c r="E286" s="1"/>
      <c r="F286" s="1"/>
      <c r="G286" s="1"/>
      <c r="H286" s="1"/>
      <c r="I286" s="185"/>
      <c r="J286" s="130"/>
      <c r="K286" s="1"/>
      <c r="L286" s="1"/>
    </row>
    <row r="287" spans="3:12" ht="12.75" customHeight="1" x14ac:dyDescent="0.25">
      <c r="C287" s="22"/>
      <c r="D287" s="1"/>
      <c r="E287" s="1"/>
      <c r="F287" s="1"/>
      <c r="G287" s="1"/>
      <c r="H287" s="1"/>
      <c r="I287" s="185"/>
      <c r="J287" s="130"/>
      <c r="K287" s="1"/>
      <c r="L287" s="1"/>
    </row>
    <row r="288" spans="3:12" ht="12.75" customHeight="1" x14ac:dyDescent="0.25">
      <c r="C288" s="22"/>
      <c r="D288" s="1"/>
      <c r="E288" s="1"/>
      <c r="F288" s="1"/>
      <c r="G288" s="1"/>
      <c r="H288" s="1"/>
      <c r="I288" s="185"/>
      <c r="J288" s="130"/>
      <c r="K288" s="1"/>
      <c r="L288" s="1"/>
    </row>
    <row r="289" spans="3:12" ht="12.75" customHeight="1" x14ac:dyDescent="0.25">
      <c r="C289" s="22"/>
      <c r="D289" s="1"/>
      <c r="E289" s="1"/>
      <c r="F289" s="1"/>
      <c r="G289" s="1"/>
      <c r="H289" s="1"/>
      <c r="I289" s="185"/>
      <c r="J289" s="130"/>
      <c r="K289" s="1"/>
      <c r="L289" s="1"/>
    </row>
    <row r="290" spans="3:12" ht="12.75" customHeight="1" x14ac:dyDescent="0.25">
      <c r="C290" s="22"/>
      <c r="D290" s="1"/>
      <c r="E290" s="1"/>
      <c r="F290" s="1"/>
      <c r="G290" s="1"/>
      <c r="H290" s="1"/>
      <c r="I290" s="185"/>
      <c r="J290" s="130"/>
      <c r="K290" s="1"/>
      <c r="L290" s="1"/>
    </row>
    <row r="291" spans="3:12" ht="12.75" customHeight="1" x14ac:dyDescent="0.25">
      <c r="C291" s="22"/>
      <c r="D291" s="1"/>
      <c r="E291" s="1"/>
      <c r="F291" s="1"/>
      <c r="G291" s="1"/>
      <c r="H291" s="1"/>
      <c r="I291" s="185"/>
      <c r="J291" s="130"/>
      <c r="K291" s="1"/>
      <c r="L291" s="1"/>
    </row>
    <row r="292" spans="3:12" ht="12.75" customHeight="1" x14ac:dyDescent="0.25">
      <c r="C292" s="22"/>
      <c r="D292" s="1"/>
      <c r="E292" s="1"/>
      <c r="F292" s="1"/>
      <c r="G292" s="1"/>
      <c r="H292" s="1"/>
      <c r="I292" s="185"/>
      <c r="J292" s="130"/>
      <c r="K292" s="1"/>
      <c r="L292" s="1"/>
    </row>
    <row r="293" spans="3:12" ht="12.75" customHeight="1" x14ac:dyDescent="0.25">
      <c r="C293" s="22"/>
      <c r="D293" s="1"/>
      <c r="E293" s="1"/>
      <c r="F293" s="1"/>
      <c r="G293" s="1"/>
      <c r="H293" s="1"/>
      <c r="I293" s="185"/>
      <c r="J293" s="130"/>
      <c r="K293" s="1"/>
      <c r="L293" s="1"/>
    </row>
    <row r="294" spans="3:12" ht="12.75" customHeight="1" x14ac:dyDescent="0.25">
      <c r="C294" s="22"/>
      <c r="D294" s="1"/>
      <c r="E294" s="1"/>
      <c r="F294" s="1"/>
      <c r="G294" s="1"/>
      <c r="H294" s="1"/>
      <c r="I294" s="185"/>
      <c r="J294" s="130"/>
      <c r="K294" s="1"/>
      <c r="L294" s="1"/>
    </row>
    <row r="295" spans="3:12" ht="12.75" customHeight="1" x14ac:dyDescent="0.25">
      <c r="C295" s="22"/>
      <c r="D295" s="1"/>
      <c r="E295" s="1"/>
      <c r="F295" s="1"/>
      <c r="G295" s="1"/>
      <c r="H295" s="1"/>
      <c r="I295" s="185"/>
      <c r="J295" s="130"/>
      <c r="K295" s="1"/>
      <c r="L295" s="1"/>
    </row>
    <row r="296" spans="3:12" ht="12.75" customHeight="1" x14ac:dyDescent="0.25">
      <c r="C296" s="22"/>
      <c r="D296" s="1"/>
      <c r="E296" s="1"/>
      <c r="F296" s="1"/>
      <c r="G296" s="1"/>
      <c r="H296" s="1"/>
      <c r="I296" s="185"/>
      <c r="J296" s="130"/>
      <c r="K296" s="1"/>
      <c r="L296" s="1"/>
    </row>
    <row r="297" spans="3:12" ht="12.75" customHeight="1" x14ac:dyDescent="0.25">
      <c r="C297" s="22"/>
      <c r="D297" s="1"/>
      <c r="E297" s="1"/>
      <c r="F297" s="1"/>
      <c r="G297" s="1"/>
      <c r="H297" s="1"/>
      <c r="I297" s="185"/>
      <c r="J297" s="130"/>
      <c r="K297" s="1"/>
      <c r="L297" s="1"/>
    </row>
    <row r="298" spans="3:12" ht="12.75" customHeight="1" x14ac:dyDescent="0.25">
      <c r="C298" s="22"/>
      <c r="D298" s="1"/>
      <c r="E298" s="1"/>
      <c r="F298" s="1"/>
      <c r="G298" s="1"/>
      <c r="H298" s="1"/>
      <c r="I298" s="185"/>
      <c r="J298" s="130"/>
      <c r="K298" s="1"/>
      <c r="L298" s="1"/>
    </row>
    <row r="299" spans="3:12" ht="12.75" customHeight="1" x14ac:dyDescent="0.25">
      <c r="C299" s="22"/>
      <c r="D299" s="1"/>
      <c r="E299" s="1"/>
      <c r="F299" s="1"/>
      <c r="G299" s="1"/>
      <c r="H299" s="1"/>
      <c r="I299" s="185"/>
      <c r="J299" s="130"/>
      <c r="K299" s="1"/>
      <c r="L299" s="1"/>
    </row>
    <row r="300" spans="3:12" ht="12.75" customHeight="1" x14ac:dyDescent="0.25">
      <c r="C300" s="22"/>
      <c r="D300" s="1"/>
      <c r="E300" s="1"/>
      <c r="F300" s="1"/>
      <c r="G300" s="1"/>
      <c r="H300" s="1"/>
      <c r="I300" s="185"/>
      <c r="J300" s="130"/>
      <c r="K300" s="1"/>
      <c r="L300" s="1"/>
    </row>
    <row r="301" spans="3:12" ht="12.75" customHeight="1" x14ac:dyDescent="0.25">
      <c r="C301" s="22"/>
      <c r="D301" s="1"/>
      <c r="E301" s="1"/>
      <c r="F301" s="1"/>
      <c r="G301" s="1"/>
      <c r="H301" s="1"/>
      <c r="I301" s="185"/>
      <c r="J301" s="130"/>
      <c r="K301" s="1"/>
      <c r="L301" s="1"/>
    </row>
    <row r="302" spans="3:12" ht="12.75" customHeight="1" x14ac:dyDescent="0.25">
      <c r="C302" s="22"/>
      <c r="D302" s="1"/>
      <c r="E302" s="1"/>
      <c r="F302" s="1"/>
      <c r="G302" s="1"/>
      <c r="H302" s="1"/>
      <c r="I302" s="185"/>
      <c r="J302" s="130"/>
      <c r="K302" s="1"/>
      <c r="L302" s="1"/>
    </row>
    <row r="303" spans="3:12" ht="12.75" customHeight="1" x14ac:dyDescent="0.25">
      <c r="C303" s="22"/>
      <c r="D303" s="1"/>
      <c r="E303" s="1"/>
      <c r="F303" s="1"/>
      <c r="G303" s="1"/>
      <c r="H303" s="1"/>
      <c r="I303" s="185"/>
      <c r="J303" s="130"/>
      <c r="K303" s="1"/>
      <c r="L303" s="1"/>
    </row>
    <row r="304" spans="3:12" ht="12.75" customHeight="1" x14ac:dyDescent="0.25">
      <c r="C304" s="22"/>
      <c r="D304" s="1"/>
      <c r="E304" s="1"/>
      <c r="F304" s="1"/>
      <c r="G304" s="1"/>
      <c r="H304" s="1"/>
      <c r="I304" s="185"/>
      <c r="J304" s="130"/>
      <c r="K304" s="1"/>
      <c r="L304" s="1"/>
    </row>
    <row r="305" spans="3:12" ht="12.75" customHeight="1" x14ac:dyDescent="0.25">
      <c r="C305" s="22"/>
      <c r="D305" s="1"/>
      <c r="E305" s="1"/>
      <c r="F305" s="1"/>
      <c r="G305" s="1"/>
      <c r="H305" s="1"/>
      <c r="I305" s="185"/>
      <c r="J305" s="130"/>
      <c r="K305" s="1"/>
      <c r="L305" s="1"/>
    </row>
    <row r="306" spans="3:12" ht="12.75" customHeight="1" x14ac:dyDescent="0.25">
      <c r="C306" s="22"/>
      <c r="D306" s="1"/>
      <c r="E306" s="1"/>
      <c r="F306" s="1"/>
      <c r="G306" s="1"/>
      <c r="H306" s="1"/>
      <c r="I306" s="185"/>
      <c r="J306" s="130"/>
      <c r="K306" s="1"/>
      <c r="L306" s="1"/>
    </row>
    <row r="307" spans="3:12" ht="12.75" customHeight="1" x14ac:dyDescent="0.25">
      <c r="C307" s="22"/>
      <c r="D307" s="1"/>
      <c r="E307" s="1"/>
      <c r="F307" s="1"/>
      <c r="G307" s="1"/>
      <c r="H307" s="1"/>
      <c r="I307" s="185"/>
      <c r="J307" s="130"/>
      <c r="K307" s="1"/>
      <c r="L307" s="1"/>
    </row>
    <row r="308" spans="3:12" ht="12.75" customHeight="1" x14ac:dyDescent="0.25">
      <c r="C308" s="22"/>
      <c r="D308" s="1"/>
      <c r="E308" s="1"/>
      <c r="F308" s="1"/>
      <c r="G308" s="1"/>
      <c r="H308" s="1"/>
      <c r="I308" s="185"/>
      <c r="J308" s="130"/>
      <c r="K308" s="1"/>
      <c r="L308" s="1"/>
    </row>
    <row r="309" spans="3:12" ht="12.75" customHeight="1" x14ac:dyDescent="0.25">
      <c r="C309" s="22"/>
      <c r="D309" s="1"/>
      <c r="E309" s="1"/>
      <c r="F309" s="1"/>
      <c r="G309" s="1"/>
      <c r="H309" s="1"/>
      <c r="I309" s="185"/>
      <c r="J309" s="130"/>
      <c r="K309" s="1"/>
      <c r="L309" s="1"/>
    </row>
    <row r="310" spans="3:12" ht="12.75" customHeight="1" x14ac:dyDescent="0.25">
      <c r="C310" s="22"/>
      <c r="D310" s="1"/>
      <c r="E310" s="1"/>
      <c r="F310" s="1"/>
      <c r="G310" s="1"/>
      <c r="H310" s="1"/>
      <c r="I310" s="185"/>
      <c r="J310" s="130"/>
      <c r="K310" s="1"/>
      <c r="L310" s="1"/>
    </row>
    <row r="311" spans="3:12" ht="12.75" customHeight="1" x14ac:dyDescent="0.25">
      <c r="C311" s="22"/>
      <c r="D311" s="1"/>
      <c r="E311" s="1"/>
      <c r="F311" s="1"/>
      <c r="G311" s="1"/>
      <c r="H311" s="1"/>
      <c r="I311" s="185"/>
      <c r="J311" s="130"/>
      <c r="K311" s="1"/>
      <c r="L311" s="1"/>
    </row>
    <row r="312" spans="3:12" ht="12.75" customHeight="1" x14ac:dyDescent="0.25">
      <c r="C312" s="22"/>
      <c r="D312" s="1"/>
      <c r="E312" s="1"/>
      <c r="F312" s="1"/>
      <c r="G312" s="1"/>
      <c r="H312" s="1"/>
      <c r="I312" s="185"/>
      <c r="J312" s="130"/>
      <c r="K312" s="1"/>
      <c r="L312" s="1"/>
    </row>
    <row r="313" spans="3:12" ht="12.75" customHeight="1" x14ac:dyDescent="0.25">
      <c r="C313" s="22"/>
      <c r="D313" s="1"/>
      <c r="E313" s="1"/>
      <c r="F313" s="1"/>
      <c r="G313" s="1"/>
      <c r="H313" s="1"/>
      <c r="I313" s="185"/>
      <c r="J313" s="130"/>
      <c r="K313" s="1"/>
      <c r="L313" s="1"/>
    </row>
    <row r="314" spans="3:12" ht="12.75" customHeight="1" x14ac:dyDescent="0.25">
      <c r="C314" s="22"/>
      <c r="D314" s="1"/>
      <c r="E314" s="1"/>
      <c r="F314" s="1"/>
      <c r="G314" s="1"/>
      <c r="H314" s="1"/>
      <c r="I314" s="185"/>
      <c r="J314" s="130"/>
      <c r="K314" s="1"/>
      <c r="L314" s="1"/>
    </row>
    <row r="315" spans="3:12" ht="12.75" customHeight="1" x14ac:dyDescent="0.25">
      <c r="C315" s="22"/>
      <c r="D315" s="1"/>
      <c r="E315" s="1"/>
      <c r="F315" s="1"/>
      <c r="G315" s="1"/>
      <c r="H315" s="1"/>
      <c r="I315" s="185"/>
      <c r="J315" s="130"/>
      <c r="K315" s="1"/>
      <c r="L315" s="1"/>
    </row>
    <row r="316" spans="3:12" ht="12.75" customHeight="1" x14ac:dyDescent="0.25">
      <c r="C316" s="22"/>
      <c r="D316" s="1"/>
      <c r="E316" s="1"/>
      <c r="F316" s="1"/>
      <c r="G316" s="1"/>
      <c r="H316" s="1"/>
      <c r="I316" s="185"/>
      <c r="J316" s="130"/>
      <c r="K316" s="1"/>
      <c r="L316" s="1"/>
    </row>
    <row r="317" spans="3:12" ht="12.75" customHeight="1" x14ac:dyDescent="0.25">
      <c r="C317" s="22"/>
      <c r="D317" s="1"/>
      <c r="E317" s="1"/>
      <c r="F317" s="1"/>
      <c r="G317" s="1"/>
      <c r="H317" s="1"/>
      <c r="I317" s="185"/>
      <c r="J317" s="130"/>
      <c r="K317" s="1"/>
      <c r="L317" s="1"/>
    </row>
    <row r="318" spans="3:12" ht="12.75" customHeight="1" x14ac:dyDescent="0.25">
      <c r="C318" s="22"/>
      <c r="D318" s="1"/>
      <c r="E318" s="1"/>
      <c r="F318" s="1"/>
      <c r="G318" s="1"/>
      <c r="H318" s="1"/>
      <c r="I318" s="185"/>
      <c r="J318" s="130"/>
      <c r="K318" s="1"/>
      <c r="L318" s="1"/>
    </row>
    <row r="319" spans="3:12" ht="12.75" customHeight="1" x14ac:dyDescent="0.25">
      <c r="C319" s="22"/>
      <c r="D319" s="1"/>
      <c r="E319" s="1"/>
      <c r="F319" s="1"/>
      <c r="G319" s="1"/>
      <c r="H319" s="1"/>
      <c r="I319" s="185"/>
      <c r="J319" s="130"/>
      <c r="K319" s="1"/>
      <c r="L319" s="1"/>
    </row>
    <row r="320" spans="3:12" ht="12.75" customHeight="1" x14ac:dyDescent="0.25">
      <c r="C320" s="22"/>
      <c r="D320" s="1"/>
      <c r="E320" s="1"/>
      <c r="F320" s="1"/>
      <c r="G320" s="1"/>
      <c r="H320" s="1"/>
      <c r="I320" s="185"/>
      <c r="J320" s="130"/>
      <c r="K320" s="1"/>
      <c r="L320" s="1"/>
    </row>
    <row r="321" spans="3:12" ht="12.75" customHeight="1" x14ac:dyDescent="0.25">
      <c r="C321" s="22"/>
      <c r="D321" s="1"/>
      <c r="E321" s="1"/>
      <c r="F321" s="1"/>
      <c r="G321" s="1"/>
      <c r="H321" s="1"/>
      <c r="I321" s="185"/>
      <c r="J321" s="130"/>
      <c r="K321" s="1"/>
      <c r="L321" s="1"/>
    </row>
    <row r="322" spans="3:12" ht="12.75" customHeight="1" x14ac:dyDescent="0.25">
      <c r="C322" s="22"/>
      <c r="D322" s="1"/>
      <c r="E322" s="1"/>
      <c r="F322" s="1"/>
      <c r="G322" s="1"/>
      <c r="H322" s="1"/>
      <c r="I322" s="185"/>
      <c r="J322" s="130"/>
      <c r="K322" s="1"/>
      <c r="L322" s="1"/>
    </row>
    <row r="323" spans="3:12" ht="12.75" customHeight="1" x14ac:dyDescent="0.25">
      <c r="C323" s="22"/>
      <c r="D323" s="1"/>
      <c r="E323" s="1"/>
      <c r="F323" s="1"/>
      <c r="G323" s="1"/>
      <c r="H323" s="1"/>
      <c r="I323" s="185"/>
      <c r="J323" s="130"/>
      <c r="K323" s="1"/>
      <c r="L323" s="1"/>
    </row>
    <row r="324" spans="3:12" ht="12.75" customHeight="1" x14ac:dyDescent="0.25">
      <c r="C324" s="22"/>
      <c r="D324" s="1"/>
      <c r="E324" s="1"/>
      <c r="F324" s="1"/>
      <c r="G324" s="1"/>
      <c r="H324" s="1"/>
      <c r="I324" s="185"/>
      <c r="J324" s="130"/>
      <c r="K324" s="1"/>
      <c r="L324" s="1"/>
    </row>
    <row r="325" spans="3:12" ht="12.75" customHeight="1" x14ac:dyDescent="0.25">
      <c r="C325" s="22"/>
      <c r="D325" s="1"/>
      <c r="E325" s="1"/>
      <c r="F325" s="1"/>
      <c r="G325" s="1"/>
      <c r="H325" s="1"/>
      <c r="I325" s="185"/>
      <c r="J325" s="130"/>
      <c r="K325" s="1"/>
      <c r="L325" s="1"/>
    </row>
    <row r="326" spans="3:12" ht="12.75" customHeight="1" x14ac:dyDescent="0.25">
      <c r="C326" s="22"/>
      <c r="D326" s="1"/>
      <c r="E326" s="1"/>
      <c r="F326" s="1"/>
      <c r="G326" s="1"/>
      <c r="H326" s="1"/>
      <c r="I326" s="185"/>
      <c r="J326" s="130"/>
      <c r="K326" s="1"/>
      <c r="L326" s="1"/>
    </row>
    <row r="327" spans="3:12" ht="12.75" customHeight="1" x14ac:dyDescent="0.25">
      <c r="C327" s="22"/>
      <c r="D327" s="1"/>
      <c r="E327" s="1"/>
      <c r="F327" s="1"/>
      <c r="G327" s="1"/>
      <c r="H327" s="1"/>
      <c r="I327" s="185"/>
      <c r="J327" s="130"/>
      <c r="K327" s="1"/>
      <c r="L327" s="1"/>
    </row>
    <row r="328" spans="3:12" ht="12.75" customHeight="1" x14ac:dyDescent="0.25">
      <c r="C328" s="22"/>
      <c r="D328" s="1"/>
      <c r="E328" s="1"/>
      <c r="F328" s="1"/>
      <c r="G328" s="1"/>
      <c r="H328" s="1"/>
      <c r="I328" s="185"/>
      <c r="J328" s="130"/>
      <c r="K328" s="1"/>
      <c r="L328" s="1"/>
    </row>
    <row r="329" spans="3:12" ht="12.75" customHeight="1" x14ac:dyDescent="0.25">
      <c r="C329" s="22"/>
      <c r="D329" s="1"/>
      <c r="E329" s="1"/>
      <c r="F329" s="1"/>
      <c r="G329" s="1"/>
      <c r="H329" s="1"/>
      <c r="I329" s="185"/>
      <c r="J329" s="130"/>
      <c r="K329" s="1"/>
      <c r="L329" s="1"/>
    </row>
    <row r="330" spans="3:12" ht="12.75" customHeight="1" x14ac:dyDescent="0.25">
      <c r="C330" s="22"/>
      <c r="D330" s="1"/>
      <c r="E330" s="1"/>
      <c r="F330" s="1"/>
      <c r="G330" s="1"/>
      <c r="H330" s="1"/>
      <c r="I330" s="185"/>
      <c r="J330" s="130"/>
      <c r="K330" s="1"/>
      <c r="L330" s="1"/>
    </row>
    <row r="331" spans="3:12" ht="12.75" customHeight="1" x14ac:dyDescent="0.25">
      <c r="C331" s="22"/>
      <c r="D331" s="1"/>
      <c r="E331" s="1"/>
      <c r="F331" s="1"/>
      <c r="G331" s="1"/>
      <c r="H331" s="1"/>
      <c r="I331" s="185"/>
      <c r="J331" s="130"/>
      <c r="K331" s="1"/>
      <c r="L331" s="1"/>
    </row>
    <row r="332" spans="3:12" ht="12.75" customHeight="1" x14ac:dyDescent="0.25">
      <c r="C332" s="22"/>
      <c r="D332" s="1"/>
      <c r="E332" s="1"/>
      <c r="F332" s="1"/>
      <c r="G332" s="1"/>
      <c r="H332" s="1"/>
      <c r="I332" s="185"/>
      <c r="J332" s="130"/>
      <c r="K332" s="1"/>
      <c r="L332" s="1"/>
    </row>
    <row r="333" spans="3:12" ht="12.75" customHeight="1" x14ac:dyDescent="0.25">
      <c r="C333" s="22"/>
      <c r="D333" s="1"/>
      <c r="E333" s="1"/>
      <c r="F333" s="1"/>
      <c r="G333" s="1"/>
      <c r="H333" s="1"/>
      <c r="I333" s="185"/>
      <c r="J333" s="130"/>
      <c r="K333" s="1"/>
      <c r="L333" s="1"/>
    </row>
    <row r="334" spans="3:12" ht="12.75" customHeight="1" x14ac:dyDescent="0.25">
      <c r="C334" s="22"/>
      <c r="D334" s="1"/>
      <c r="E334" s="1"/>
      <c r="F334" s="1"/>
      <c r="G334" s="1"/>
      <c r="H334" s="1"/>
      <c r="I334" s="185"/>
      <c r="J334" s="130"/>
      <c r="K334" s="1"/>
      <c r="L334" s="1"/>
    </row>
    <row r="335" spans="3:12" ht="12.75" customHeight="1" x14ac:dyDescent="0.25">
      <c r="C335" s="22"/>
      <c r="D335" s="1"/>
      <c r="E335" s="1"/>
      <c r="F335" s="1"/>
      <c r="G335" s="1"/>
      <c r="H335" s="1"/>
      <c r="I335" s="185"/>
      <c r="J335" s="130"/>
      <c r="K335" s="1"/>
      <c r="L335" s="1"/>
    </row>
    <row r="336" spans="3:12" ht="12.75" customHeight="1" x14ac:dyDescent="0.25">
      <c r="C336" s="22"/>
      <c r="D336" s="1"/>
      <c r="E336" s="1"/>
      <c r="F336" s="1"/>
      <c r="G336" s="1"/>
      <c r="H336" s="1"/>
      <c r="I336" s="185"/>
      <c r="J336" s="130"/>
      <c r="K336" s="1"/>
      <c r="L336" s="1"/>
    </row>
    <row r="337" spans="3:12" ht="12.75" customHeight="1" x14ac:dyDescent="0.25">
      <c r="C337" s="22"/>
      <c r="D337" s="1"/>
      <c r="E337" s="1"/>
      <c r="F337" s="1"/>
      <c r="G337" s="1"/>
      <c r="H337" s="1"/>
      <c r="I337" s="185"/>
      <c r="J337" s="130"/>
      <c r="K337" s="1"/>
      <c r="L337" s="1"/>
    </row>
    <row r="338" spans="3:12" ht="12.75" customHeight="1" x14ac:dyDescent="0.25">
      <c r="C338" s="22"/>
      <c r="D338" s="1"/>
      <c r="E338" s="1"/>
      <c r="F338" s="1"/>
      <c r="G338" s="1"/>
      <c r="H338" s="1"/>
      <c r="I338" s="185"/>
      <c r="J338" s="130"/>
      <c r="K338" s="1"/>
      <c r="L338" s="1"/>
    </row>
    <row r="339" spans="3:12" ht="12.75" customHeight="1" x14ac:dyDescent="0.25">
      <c r="C339" s="22"/>
      <c r="D339" s="1"/>
      <c r="E339" s="1"/>
      <c r="F339" s="1"/>
      <c r="G339" s="1"/>
      <c r="H339" s="1"/>
      <c r="I339" s="185"/>
      <c r="J339" s="130"/>
      <c r="K339" s="1"/>
      <c r="L339" s="1"/>
    </row>
    <row r="340" spans="3:12" ht="12.75" customHeight="1" x14ac:dyDescent="0.25">
      <c r="C340" s="22"/>
      <c r="D340" s="1"/>
      <c r="E340" s="1"/>
      <c r="F340" s="1"/>
      <c r="G340" s="1"/>
      <c r="H340" s="1"/>
      <c r="I340" s="185"/>
      <c r="J340" s="130"/>
      <c r="K340" s="1"/>
      <c r="L340" s="1"/>
    </row>
    <row r="341" spans="3:12" ht="12.75" customHeight="1" x14ac:dyDescent="0.25">
      <c r="C341" s="22"/>
      <c r="D341" s="1"/>
      <c r="E341" s="1"/>
      <c r="F341" s="1"/>
      <c r="G341" s="1"/>
      <c r="H341" s="1"/>
      <c r="I341" s="185"/>
      <c r="J341" s="130"/>
      <c r="K341" s="1"/>
      <c r="L341" s="1"/>
    </row>
    <row r="342" spans="3:12" ht="12.75" customHeight="1" x14ac:dyDescent="0.25">
      <c r="C342" s="22"/>
      <c r="D342" s="1"/>
      <c r="E342" s="1"/>
      <c r="F342" s="1"/>
      <c r="G342" s="1"/>
      <c r="H342" s="1"/>
      <c r="I342" s="185"/>
      <c r="J342" s="130"/>
      <c r="K342" s="1"/>
      <c r="L342" s="1"/>
    </row>
    <row r="343" spans="3:12" ht="12.75" customHeight="1" x14ac:dyDescent="0.25">
      <c r="C343" s="22"/>
      <c r="D343" s="1"/>
      <c r="E343" s="1"/>
      <c r="F343" s="1"/>
      <c r="G343" s="1"/>
      <c r="H343" s="1"/>
      <c r="I343" s="185"/>
      <c r="J343" s="130"/>
      <c r="K343" s="1"/>
      <c r="L343" s="1"/>
    </row>
    <row r="344" spans="3:12" ht="12.75" customHeight="1" x14ac:dyDescent="0.25">
      <c r="C344" s="22"/>
      <c r="D344" s="1"/>
      <c r="E344" s="1"/>
      <c r="F344" s="1"/>
      <c r="G344" s="1"/>
      <c r="H344" s="1"/>
      <c r="I344" s="185"/>
      <c r="J344" s="130"/>
      <c r="K344" s="1"/>
      <c r="L344" s="1"/>
    </row>
    <row r="345" spans="3:12" ht="12.75" customHeight="1" x14ac:dyDescent="0.25">
      <c r="C345" s="22"/>
      <c r="D345" s="1"/>
      <c r="E345" s="1"/>
      <c r="F345" s="1"/>
      <c r="G345" s="1"/>
      <c r="H345" s="1"/>
      <c r="I345" s="185"/>
      <c r="J345" s="130"/>
      <c r="K345" s="1"/>
      <c r="L345" s="1"/>
    </row>
    <row r="346" spans="3:12" ht="12.75" customHeight="1" x14ac:dyDescent="0.25">
      <c r="C346" s="22"/>
      <c r="D346" s="1"/>
      <c r="E346" s="1"/>
      <c r="F346" s="1"/>
      <c r="G346" s="1"/>
      <c r="H346" s="1"/>
      <c r="I346" s="185"/>
      <c r="J346" s="130"/>
      <c r="K346" s="1"/>
      <c r="L346" s="1"/>
    </row>
    <row r="347" spans="3:12" ht="12.75" customHeight="1" x14ac:dyDescent="0.25">
      <c r="C347" s="22"/>
      <c r="D347" s="1"/>
      <c r="E347" s="1"/>
      <c r="F347" s="1"/>
      <c r="G347" s="1"/>
      <c r="H347" s="1"/>
      <c r="I347" s="185"/>
      <c r="J347" s="130"/>
      <c r="K347" s="1"/>
      <c r="L347" s="1"/>
    </row>
    <row r="348" spans="3:12" ht="12.75" customHeight="1" x14ac:dyDescent="0.25">
      <c r="C348" s="22"/>
      <c r="D348" s="1"/>
      <c r="E348" s="1"/>
      <c r="F348" s="1"/>
      <c r="G348" s="1"/>
      <c r="H348" s="1"/>
      <c r="I348" s="185"/>
      <c r="J348" s="130"/>
      <c r="K348" s="1"/>
      <c r="L348" s="1"/>
    </row>
    <row r="349" spans="3:12" ht="12.75" customHeight="1" x14ac:dyDescent="0.25">
      <c r="C349" s="22"/>
      <c r="D349" s="1"/>
      <c r="E349" s="1"/>
      <c r="F349" s="1"/>
      <c r="G349" s="1"/>
      <c r="H349" s="1"/>
      <c r="I349" s="185"/>
      <c r="J349" s="130"/>
      <c r="K349" s="1"/>
      <c r="L349" s="1"/>
    </row>
    <row r="350" spans="3:12" ht="12.75" customHeight="1" x14ac:dyDescent="0.25">
      <c r="C350" s="22"/>
      <c r="D350" s="1"/>
      <c r="E350" s="1"/>
      <c r="F350" s="1"/>
      <c r="G350" s="1"/>
      <c r="H350" s="1"/>
      <c r="I350" s="185"/>
      <c r="J350" s="130"/>
      <c r="K350" s="1"/>
      <c r="L350" s="1"/>
    </row>
    <row r="351" spans="3:12" ht="12.75" customHeight="1" x14ac:dyDescent="0.25">
      <c r="C351" s="22"/>
      <c r="D351" s="1"/>
      <c r="E351" s="1"/>
      <c r="F351" s="1"/>
      <c r="G351" s="1"/>
      <c r="H351" s="1"/>
      <c r="I351" s="185"/>
      <c r="J351" s="130"/>
      <c r="K351" s="1"/>
      <c r="L351" s="1"/>
    </row>
    <row r="352" spans="3:12" ht="12.75" customHeight="1" x14ac:dyDescent="0.25">
      <c r="C352" s="22"/>
      <c r="D352" s="1"/>
      <c r="E352" s="1"/>
      <c r="F352" s="1"/>
      <c r="G352" s="1"/>
      <c r="H352" s="1"/>
      <c r="I352" s="185"/>
      <c r="J352" s="130"/>
      <c r="K352" s="1"/>
      <c r="L352" s="1"/>
    </row>
    <row r="353" spans="3:12" ht="12.75" customHeight="1" x14ac:dyDescent="0.25">
      <c r="C353" s="22"/>
      <c r="D353" s="1"/>
      <c r="E353" s="1"/>
      <c r="F353" s="1"/>
      <c r="G353" s="1"/>
      <c r="H353" s="1"/>
      <c r="I353" s="185"/>
      <c r="J353" s="130"/>
      <c r="K353" s="1"/>
      <c r="L353" s="1"/>
    </row>
    <row r="354" spans="3:12" ht="12.75" customHeight="1" x14ac:dyDescent="0.25">
      <c r="C354" s="22"/>
      <c r="D354" s="1"/>
      <c r="E354" s="1"/>
      <c r="F354" s="1"/>
      <c r="G354" s="1"/>
      <c r="H354" s="1"/>
      <c r="I354" s="185"/>
      <c r="J354" s="130"/>
      <c r="K354" s="1"/>
      <c r="L354" s="1"/>
    </row>
    <row r="355" spans="3:12" ht="12.75" customHeight="1" x14ac:dyDescent="0.25">
      <c r="C355" s="22"/>
      <c r="D355" s="1"/>
      <c r="E355" s="1"/>
      <c r="F355" s="1"/>
      <c r="G355" s="1"/>
      <c r="H355" s="1"/>
      <c r="I355" s="185"/>
      <c r="J355" s="130"/>
      <c r="K355" s="1"/>
      <c r="L355" s="1"/>
    </row>
    <row r="356" spans="3:12" ht="12.75" customHeight="1" x14ac:dyDescent="0.25">
      <c r="C356" s="22"/>
      <c r="D356" s="1"/>
      <c r="E356" s="1"/>
      <c r="F356" s="1"/>
      <c r="G356" s="1"/>
      <c r="H356" s="1"/>
      <c r="I356" s="185"/>
      <c r="J356" s="130"/>
      <c r="K356" s="1"/>
      <c r="L356" s="1"/>
    </row>
    <row r="357" spans="3:12" ht="12.75" customHeight="1" x14ac:dyDescent="0.25">
      <c r="C357" s="22"/>
      <c r="D357" s="1"/>
      <c r="E357" s="1"/>
      <c r="F357" s="1"/>
      <c r="G357" s="1"/>
      <c r="H357" s="1"/>
      <c r="I357" s="185"/>
      <c r="J357" s="130"/>
      <c r="K357" s="1"/>
      <c r="L357" s="1"/>
    </row>
    <row r="358" spans="3:12" ht="12.75" customHeight="1" x14ac:dyDescent="0.25">
      <c r="C358" s="22"/>
      <c r="D358" s="1"/>
      <c r="E358" s="1"/>
      <c r="F358" s="1"/>
      <c r="G358" s="1"/>
      <c r="H358" s="1"/>
      <c r="I358" s="185"/>
      <c r="J358" s="130"/>
      <c r="K358" s="1"/>
      <c r="L358" s="1"/>
    </row>
    <row r="359" spans="3:12" ht="12.75" customHeight="1" x14ac:dyDescent="0.25">
      <c r="C359" s="22"/>
      <c r="D359" s="1"/>
      <c r="E359" s="1"/>
      <c r="F359" s="1"/>
      <c r="G359" s="1"/>
      <c r="H359" s="1"/>
      <c r="I359" s="185"/>
      <c r="J359" s="130"/>
      <c r="K359" s="1"/>
      <c r="L359" s="1"/>
    </row>
    <row r="360" spans="3:12" ht="12.75" customHeight="1" x14ac:dyDescent="0.25">
      <c r="C360" s="22"/>
      <c r="D360" s="1"/>
      <c r="E360" s="1"/>
      <c r="F360" s="1"/>
      <c r="G360" s="1"/>
      <c r="H360" s="1"/>
      <c r="I360" s="185"/>
      <c r="J360" s="130"/>
      <c r="K360" s="1"/>
      <c r="L360" s="1"/>
    </row>
    <row r="361" spans="3:12" ht="12.75" customHeight="1" x14ac:dyDescent="0.25">
      <c r="C361" s="22"/>
      <c r="D361" s="1"/>
      <c r="E361" s="1"/>
      <c r="F361" s="1"/>
      <c r="G361" s="1"/>
      <c r="H361" s="1"/>
      <c r="I361" s="185"/>
      <c r="J361" s="130"/>
      <c r="K361" s="1"/>
      <c r="L361" s="1"/>
    </row>
    <row r="362" spans="3:12" ht="12.75" customHeight="1" x14ac:dyDescent="0.25">
      <c r="C362" s="22"/>
      <c r="D362" s="1"/>
      <c r="E362" s="1"/>
      <c r="F362" s="1"/>
      <c r="G362" s="1"/>
      <c r="H362" s="1"/>
      <c r="I362" s="185"/>
      <c r="J362" s="130"/>
      <c r="K362" s="1"/>
      <c r="L362" s="1"/>
    </row>
    <row r="363" spans="3:12" ht="12.75" customHeight="1" x14ac:dyDescent="0.25">
      <c r="C363" s="22"/>
      <c r="D363" s="1"/>
      <c r="E363" s="1"/>
      <c r="F363" s="1"/>
      <c r="G363" s="1"/>
      <c r="H363" s="1"/>
      <c r="I363" s="185"/>
      <c r="J363" s="130"/>
      <c r="K363" s="1"/>
      <c r="L363" s="1"/>
    </row>
    <row r="364" spans="3:12" ht="12.75" customHeight="1" x14ac:dyDescent="0.25">
      <c r="C364" s="22"/>
      <c r="D364" s="1"/>
      <c r="E364" s="1"/>
      <c r="F364" s="1"/>
      <c r="G364" s="1"/>
      <c r="H364" s="1"/>
      <c r="I364" s="185"/>
      <c r="J364" s="130"/>
      <c r="K364" s="1"/>
      <c r="L364" s="1"/>
    </row>
    <row r="365" spans="3:12" ht="12.75" customHeight="1" x14ac:dyDescent="0.25">
      <c r="C365" s="22"/>
      <c r="D365" s="1"/>
      <c r="E365" s="1"/>
      <c r="F365" s="1"/>
      <c r="G365" s="1"/>
      <c r="H365" s="1"/>
      <c r="I365" s="185"/>
      <c r="J365" s="130"/>
      <c r="K365" s="1"/>
      <c r="L365" s="1"/>
    </row>
    <row r="366" spans="3:12" ht="12.75" customHeight="1" x14ac:dyDescent="0.25">
      <c r="C366" s="22"/>
      <c r="D366" s="1"/>
      <c r="E366" s="1"/>
      <c r="F366" s="1"/>
      <c r="G366" s="1"/>
      <c r="H366" s="1"/>
      <c r="I366" s="185"/>
      <c r="J366" s="130"/>
      <c r="K366" s="1"/>
      <c r="L366" s="1"/>
    </row>
    <row r="367" spans="3:12" ht="12.75" customHeight="1" x14ac:dyDescent="0.25">
      <c r="C367" s="22"/>
      <c r="D367" s="1"/>
      <c r="E367" s="1"/>
      <c r="F367" s="1"/>
      <c r="G367" s="1"/>
      <c r="H367" s="1"/>
      <c r="I367" s="185"/>
      <c r="J367" s="130"/>
      <c r="K367" s="1"/>
      <c r="L367" s="1"/>
    </row>
    <row r="368" spans="3:12" ht="12.75" customHeight="1" x14ac:dyDescent="0.25">
      <c r="C368" s="22"/>
      <c r="D368" s="1"/>
      <c r="E368" s="1"/>
      <c r="F368" s="1"/>
      <c r="G368" s="1"/>
      <c r="H368" s="1"/>
      <c r="I368" s="185"/>
      <c r="J368" s="130"/>
      <c r="K368" s="1"/>
      <c r="L368" s="1"/>
    </row>
    <row r="369" spans="3:12" ht="12.75" customHeight="1" x14ac:dyDescent="0.25">
      <c r="C369" s="22"/>
      <c r="D369" s="1"/>
      <c r="E369" s="1"/>
      <c r="F369" s="1"/>
      <c r="G369" s="1"/>
      <c r="H369" s="1"/>
      <c r="I369" s="185"/>
      <c r="J369" s="130"/>
      <c r="K369" s="1"/>
      <c r="L369" s="1"/>
    </row>
    <row r="370" spans="3:12" ht="12.75" customHeight="1" x14ac:dyDescent="0.25">
      <c r="C370" s="22"/>
      <c r="D370" s="1"/>
      <c r="E370" s="1"/>
      <c r="F370" s="1"/>
      <c r="G370" s="1"/>
      <c r="H370" s="1"/>
      <c r="I370" s="185"/>
      <c r="J370" s="130"/>
      <c r="K370" s="1"/>
      <c r="L370" s="1"/>
    </row>
    <row r="371" spans="3:12" ht="12.75" customHeight="1" x14ac:dyDescent="0.25">
      <c r="C371" s="22"/>
      <c r="D371" s="1"/>
      <c r="E371" s="1"/>
      <c r="F371" s="1"/>
      <c r="G371" s="1"/>
      <c r="H371" s="1"/>
      <c r="I371" s="185"/>
      <c r="J371" s="130"/>
      <c r="K371" s="1"/>
      <c r="L371" s="1"/>
    </row>
    <row r="372" spans="3:12" ht="12.75" customHeight="1" x14ac:dyDescent="0.25">
      <c r="C372" s="22"/>
      <c r="D372" s="1"/>
      <c r="E372" s="1"/>
      <c r="F372" s="1"/>
      <c r="G372" s="1"/>
      <c r="H372" s="1"/>
      <c r="I372" s="185"/>
      <c r="J372" s="130"/>
      <c r="K372" s="1"/>
      <c r="L372" s="1"/>
    </row>
    <row r="373" spans="3:12" ht="12.75" customHeight="1" x14ac:dyDescent="0.25">
      <c r="C373" s="22"/>
      <c r="D373" s="1"/>
      <c r="E373" s="1"/>
      <c r="F373" s="1"/>
      <c r="G373" s="1"/>
      <c r="H373" s="1"/>
      <c r="I373" s="185"/>
      <c r="J373" s="130"/>
      <c r="K373" s="1"/>
      <c r="L373" s="1"/>
    </row>
    <row r="374" spans="3:12" ht="12.75" customHeight="1" x14ac:dyDescent="0.25">
      <c r="C374" s="22"/>
      <c r="D374" s="1"/>
      <c r="E374" s="1"/>
      <c r="F374" s="1"/>
      <c r="G374" s="1"/>
      <c r="H374" s="1"/>
      <c r="I374" s="185"/>
      <c r="J374" s="130"/>
      <c r="K374" s="1"/>
      <c r="L374" s="1"/>
    </row>
    <row r="375" spans="3:12" ht="12.75" customHeight="1" x14ac:dyDescent="0.25">
      <c r="C375" s="22"/>
      <c r="D375" s="1"/>
      <c r="E375" s="1"/>
      <c r="F375" s="1"/>
      <c r="G375" s="1"/>
      <c r="H375" s="1"/>
      <c r="I375" s="185"/>
      <c r="J375" s="130"/>
      <c r="K375" s="1"/>
      <c r="L375" s="1"/>
    </row>
    <row r="376" spans="3:12" ht="12.75" customHeight="1" x14ac:dyDescent="0.25">
      <c r="C376" s="22"/>
      <c r="D376" s="1"/>
      <c r="E376" s="1"/>
      <c r="F376" s="1"/>
      <c r="G376" s="1"/>
      <c r="H376" s="1"/>
      <c r="I376" s="185"/>
      <c r="J376" s="130"/>
      <c r="K376" s="1"/>
      <c r="L376" s="1"/>
    </row>
    <row r="377" spans="3:12" ht="12.75" customHeight="1" x14ac:dyDescent="0.25">
      <c r="C377" s="22"/>
      <c r="D377" s="1"/>
      <c r="E377" s="1"/>
      <c r="F377" s="1"/>
      <c r="G377" s="1"/>
      <c r="H377" s="1"/>
      <c r="I377" s="185"/>
      <c r="J377" s="130"/>
      <c r="K377" s="1"/>
      <c r="L377" s="1"/>
    </row>
    <row r="378" spans="3:12" ht="12.75" customHeight="1" x14ac:dyDescent="0.25">
      <c r="C378" s="22"/>
      <c r="D378" s="1"/>
      <c r="E378" s="1"/>
      <c r="F378" s="1"/>
      <c r="G378" s="1"/>
      <c r="H378" s="1"/>
      <c r="I378" s="185"/>
      <c r="J378" s="130"/>
      <c r="K378" s="1"/>
      <c r="L378" s="1"/>
    </row>
    <row r="379" spans="3:12" ht="12.75" customHeight="1" x14ac:dyDescent="0.25">
      <c r="C379" s="22"/>
      <c r="D379" s="1"/>
      <c r="E379" s="1"/>
      <c r="F379" s="1"/>
      <c r="G379" s="1"/>
      <c r="H379" s="1"/>
      <c r="I379" s="185"/>
      <c r="J379" s="130"/>
      <c r="K379" s="1"/>
      <c r="L379" s="1"/>
    </row>
    <row r="380" spans="3:12" ht="12.75" customHeight="1" x14ac:dyDescent="0.25">
      <c r="C380" s="22"/>
      <c r="D380" s="1"/>
      <c r="E380" s="1"/>
      <c r="F380" s="1"/>
      <c r="G380" s="1"/>
      <c r="H380" s="1"/>
      <c r="I380" s="185"/>
      <c r="J380" s="130"/>
      <c r="K380" s="1"/>
      <c r="L380" s="1"/>
    </row>
    <row r="381" spans="3:12" ht="12.75" customHeight="1" x14ac:dyDescent="0.25">
      <c r="C381" s="22"/>
      <c r="D381" s="1"/>
      <c r="E381" s="1"/>
      <c r="F381" s="1"/>
      <c r="G381" s="1"/>
      <c r="H381" s="1"/>
      <c r="I381" s="185"/>
      <c r="J381" s="130"/>
      <c r="K381" s="1"/>
      <c r="L381" s="1"/>
    </row>
    <row r="382" spans="3:12" ht="12.75" customHeight="1" x14ac:dyDescent="0.25">
      <c r="C382" s="22"/>
      <c r="D382" s="1"/>
      <c r="E382" s="1"/>
      <c r="F382" s="1"/>
      <c r="G382" s="1"/>
      <c r="H382" s="1"/>
      <c r="I382" s="185"/>
      <c r="J382" s="130"/>
      <c r="K382" s="1"/>
      <c r="L382" s="1"/>
    </row>
    <row r="383" spans="3:12" ht="12.75" customHeight="1" x14ac:dyDescent="0.25">
      <c r="C383" s="22"/>
      <c r="D383" s="1"/>
      <c r="E383" s="1"/>
      <c r="F383" s="1"/>
      <c r="G383" s="1"/>
      <c r="H383" s="1"/>
      <c r="I383" s="185"/>
      <c r="J383" s="130"/>
      <c r="K383" s="1"/>
      <c r="L383" s="1"/>
    </row>
    <row r="384" spans="3:12" ht="12.75" customHeight="1" x14ac:dyDescent="0.25">
      <c r="C384" s="22"/>
      <c r="D384" s="1"/>
      <c r="E384" s="1"/>
      <c r="F384" s="1"/>
      <c r="G384" s="1"/>
      <c r="H384" s="1"/>
      <c r="I384" s="185"/>
      <c r="J384" s="130"/>
      <c r="K384" s="1"/>
      <c r="L384" s="1"/>
    </row>
    <row r="385" spans="3:12" ht="12.75" customHeight="1" x14ac:dyDescent="0.25">
      <c r="C385" s="22"/>
      <c r="D385" s="1"/>
      <c r="E385" s="1"/>
      <c r="F385" s="1"/>
      <c r="G385" s="1"/>
      <c r="H385" s="1"/>
      <c r="I385" s="185"/>
      <c r="J385" s="130"/>
      <c r="K385" s="1"/>
      <c r="L385" s="1"/>
    </row>
    <row r="386" spans="3:12" ht="12.75" customHeight="1" x14ac:dyDescent="0.25">
      <c r="C386" s="22"/>
      <c r="D386" s="1"/>
      <c r="E386" s="1"/>
      <c r="F386" s="1"/>
      <c r="G386" s="1"/>
      <c r="H386" s="1"/>
      <c r="I386" s="185"/>
      <c r="J386" s="130"/>
      <c r="K386" s="1"/>
      <c r="L386" s="1"/>
    </row>
    <row r="387" spans="3:12" ht="12.75" customHeight="1" x14ac:dyDescent="0.25">
      <c r="C387" s="22"/>
      <c r="D387" s="1"/>
      <c r="E387" s="1"/>
      <c r="F387" s="1"/>
      <c r="G387" s="1"/>
      <c r="H387" s="1"/>
      <c r="I387" s="185"/>
      <c r="J387" s="130"/>
      <c r="K387" s="1"/>
      <c r="L387" s="1"/>
    </row>
    <row r="388" spans="3:12" ht="12.75" customHeight="1" x14ac:dyDescent="0.25">
      <c r="C388" s="22"/>
      <c r="D388" s="1"/>
      <c r="E388" s="1"/>
      <c r="F388" s="1"/>
      <c r="G388" s="1"/>
      <c r="H388" s="1"/>
      <c r="I388" s="185"/>
      <c r="J388" s="130"/>
      <c r="K388" s="1"/>
      <c r="L388" s="1"/>
    </row>
    <row r="389" spans="3:12" ht="12.75" customHeight="1" x14ac:dyDescent="0.25">
      <c r="C389" s="22"/>
      <c r="D389" s="1"/>
      <c r="E389" s="1"/>
      <c r="F389" s="1"/>
      <c r="G389" s="1"/>
      <c r="H389" s="1"/>
      <c r="I389" s="185"/>
      <c r="J389" s="130"/>
      <c r="K389" s="1"/>
      <c r="L389" s="1"/>
    </row>
    <row r="390" spans="3:12" ht="12.75" customHeight="1" x14ac:dyDescent="0.25">
      <c r="C390" s="22"/>
      <c r="D390" s="1"/>
      <c r="E390" s="1"/>
      <c r="F390" s="1"/>
      <c r="G390" s="1"/>
      <c r="H390" s="1"/>
      <c r="I390" s="185"/>
      <c r="J390" s="130"/>
      <c r="K390" s="1"/>
      <c r="L390" s="1"/>
    </row>
    <row r="391" spans="3:12" ht="12.75" customHeight="1" x14ac:dyDescent="0.25">
      <c r="C391" s="22"/>
      <c r="D391" s="1"/>
      <c r="E391" s="1"/>
      <c r="F391" s="1"/>
      <c r="G391" s="1"/>
      <c r="H391" s="1"/>
      <c r="I391" s="185"/>
      <c r="J391" s="130"/>
      <c r="K391" s="1"/>
      <c r="L391" s="1"/>
    </row>
    <row r="392" spans="3:12" ht="12.75" customHeight="1" x14ac:dyDescent="0.25">
      <c r="C392" s="22"/>
      <c r="D392" s="1"/>
      <c r="E392" s="1"/>
      <c r="F392" s="1"/>
      <c r="G392" s="1"/>
      <c r="H392" s="1"/>
      <c r="I392" s="185"/>
      <c r="J392" s="130"/>
      <c r="K392" s="1"/>
      <c r="L392" s="1"/>
    </row>
    <row r="393" spans="3:12" ht="12.75" customHeight="1" x14ac:dyDescent="0.25">
      <c r="C393" s="22"/>
      <c r="D393" s="1"/>
      <c r="E393" s="1"/>
      <c r="F393" s="1"/>
      <c r="G393" s="1"/>
      <c r="H393" s="1"/>
      <c r="I393" s="185"/>
      <c r="J393" s="130"/>
      <c r="K393" s="1"/>
      <c r="L393" s="1"/>
    </row>
    <row r="394" spans="3:12" ht="12.75" customHeight="1" x14ac:dyDescent="0.25">
      <c r="C394" s="22"/>
      <c r="D394" s="1"/>
      <c r="E394" s="1"/>
      <c r="F394" s="1"/>
      <c r="G394" s="1"/>
      <c r="H394" s="1"/>
      <c r="I394" s="185"/>
      <c r="J394" s="130"/>
      <c r="K394" s="1"/>
      <c r="L394" s="1"/>
    </row>
    <row r="395" spans="3:12" ht="12.75" customHeight="1" x14ac:dyDescent="0.25">
      <c r="C395" s="22"/>
      <c r="D395" s="1"/>
      <c r="E395" s="1"/>
      <c r="F395" s="1"/>
      <c r="G395" s="1"/>
      <c r="H395" s="1"/>
      <c r="I395" s="185"/>
      <c r="J395" s="130"/>
      <c r="K395" s="1"/>
      <c r="L395" s="1"/>
    </row>
    <row r="396" spans="3:12" ht="12.75" customHeight="1" x14ac:dyDescent="0.25">
      <c r="C396" s="22"/>
      <c r="D396" s="1"/>
      <c r="E396" s="1"/>
      <c r="F396" s="1"/>
      <c r="G396" s="1"/>
      <c r="H396" s="1"/>
      <c r="I396" s="185"/>
      <c r="J396" s="130"/>
      <c r="K396" s="1"/>
      <c r="L396" s="1"/>
    </row>
    <row r="397" spans="3:12" ht="12.75" customHeight="1" x14ac:dyDescent="0.25">
      <c r="C397" s="22"/>
      <c r="D397" s="1"/>
      <c r="E397" s="1"/>
      <c r="F397" s="1"/>
      <c r="G397" s="1"/>
      <c r="H397" s="1"/>
      <c r="I397" s="185"/>
      <c r="J397" s="130"/>
      <c r="K397" s="1"/>
      <c r="L397" s="1"/>
    </row>
    <row r="398" spans="3:12" ht="12.75" customHeight="1" x14ac:dyDescent="0.25">
      <c r="C398" s="22"/>
      <c r="D398" s="1"/>
      <c r="E398" s="1"/>
      <c r="F398" s="1"/>
      <c r="G398" s="1"/>
      <c r="H398" s="1"/>
      <c r="I398" s="185"/>
      <c r="J398" s="130"/>
      <c r="K398" s="1"/>
      <c r="L398" s="1"/>
    </row>
    <row r="399" spans="3:12" ht="12.75" customHeight="1" x14ac:dyDescent="0.25">
      <c r="C399" s="22"/>
      <c r="D399" s="1"/>
      <c r="E399" s="1"/>
      <c r="F399" s="1"/>
      <c r="G399" s="1"/>
      <c r="H399" s="1"/>
      <c r="I399" s="185"/>
      <c r="J399" s="130"/>
      <c r="K399" s="1"/>
      <c r="L399" s="1"/>
    </row>
    <row r="400" spans="3:12" ht="12.75" customHeight="1" x14ac:dyDescent="0.25">
      <c r="C400" s="22"/>
      <c r="D400" s="1"/>
      <c r="E400" s="1"/>
      <c r="F400" s="1"/>
      <c r="G400" s="1"/>
      <c r="H400" s="1"/>
      <c r="I400" s="185"/>
      <c r="J400" s="130"/>
      <c r="K400" s="1"/>
      <c r="L400" s="1"/>
    </row>
    <row r="401" spans="3:12" ht="12.75" customHeight="1" x14ac:dyDescent="0.25">
      <c r="C401" s="22"/>
      <c r="D401" s="1"/>
      <c r="E401" s="1"/>
      <c r="F401" s="1"/>
      <c r="G401" s="1"/>
      <c r="H401" s="1"/>
      <c r="I401" s="185"/>
      <c r="J401" s="130"/>
      <c r="K401" s="1"/>
      <c r="L401" s="1"/>
    </row>
    <row r="402" spans="3:12" ht="12.75" customHeight="1" x14ac:dyDescent="0.25">
      <c r="C402" s="22"/>
      <c r="D402" s="1"/>
      <c r="E402" s="1"/>
      <c r="F402" s="1"/>
      <c r="G402" s="1"/>
      <c r="H402" s="1"/>
      <c r="I402" s="185"/>
      <c r="J402" s="130"/>
      <c r="K402" s="1"/>
      <c r="L402" s="1"/>
    </row>
    <row r="403" spans="3:12" ht="12.75" customHeight="1" x14ac:dyDescent="0.25">
      <c r="C403" s="22"/>
      <c r="D403" s="1"/>
      <c r="E403" s="1"/>
      <c r="F403" s="1"/>
      <c r="G403" s="1"/>
      <c r="H403" s="1"/>
      <c r="I403" s="185"/>
      <c r="J403" s="130"/>
      <c r="K403" s="1"/>
      <c r="L403" s="1"/>
    </row>
    <row r="404" spans="3:12" ht="12.75" customHeight="1" x14ac:dyDescent="0.25">
      <c r="C404" s="22"/>
      <c r="D404" s="1"/>
      <c r="E404" s="1"/>
      <c r="F404" s="1"/>
      <c r="G404" s="1"/>
      <c r="H404" s="1"/>
      <c r="I404" s="185"/>
      <c r="J404" s="130"/>
      <c r="K404" s="1"/>
      <c r="L404" s="1"/>
    </row>
    <row r="405" spans="3:12" ht="12.75" customHeight="1" x14ac:dyDescent="0.25">
      <c r="C405" s="22"/>
      <c r="D405" s="1"/>
      <c r="E405" s="1"/>
      <c r="F405" s="1"/>
      <c r="G405" s="1"/>
      <c r="H405" s="1"/>
      <c r="I405" s="185"/>
      <c r="J405" s="130"/>
      <c r="K405" s="1"/>
      <c r="L405" s="1"/>
    </row>
    <row r="406" spans="3:12" ht="12.75" customHeight="1" x14ac:dyDescent="0.25">
      <c r="C406" s="22"/>
      <c r="D406" s="1"/>
      <c r="E406" s="1"/>
      <c r="F406" s="1"/>
      <c r="G406" s="1"/>
      <c r="H406" s="1"/>
      <c r="I406" s="185"/>
      <c r="J406" s="130"/>
      <c r="K406" s="1"/>
      <c r="L406" s="1"/>
    </row>
    <row r="407" spans="3:12" ht="12.75" customHeight="1" x14ac:dyDescent="0.25">
      <c r="C407" s="22"/>
      <c r="D407" s="1"/>
      <c r="E407" s="1"/>
      <c r="F407" s="1"/>
      <c r="G407" s="1"/>
      <c r="H407" s="1"/>
      <c r="I407" s="185"/>
      <c r="J407" s="130"/>
      <c r="K407" s="1"/>
      <c r="L407" s="1"/>
    </row>
    <row r="408" spans="3:12" ht="12.75" customHeight="1" x14ac:dyDescent="0.25">
      <c r="C408" s="22"/>
      <c r="D408" s="1"/>
      <c r="E408" s="1"/>
      <c r="F408" s="1"/>
      <c r="G408" s="1"/>
      <c r="H408" s="1"/>
      <c r="I408" s="185"/>
      <c r="J408" s="130"/>
      <c r="K408" s="1"/>
      <c r="L408" s="1"/>
    </row>
    <row r="409" spans="3:12" ht="12.75" customHeight="1" x14ac:dyDescent="0.25">
      <c r="C409" s="22"/>
      <c r="D409" s="1"/>
      <c r="E409" s="1"/>
      <c r="F409" s="1"/>
      <c r="G409" s="1"/>
      <c r="H409" s="1"/>
      <c r="I409" s="185"/>
      <c r="J409" s="130"/>
      <c r="K409" s="1"/>
      <c r="L409" s="1"/>
    </row>
    <row r="410" spans="3:12" ht="12.75" customHeight="1" x14ac:dyDescent="0.25">
      <c r="C410" s="22"/>
      <c r="D410" s="1"/>
      <c r="E410" s="1"/>
      <c r="F410" s="1"/>
      <c r="G410" s="1"/>
      <c r="H410" s="1"/>
      <c r="I410" s="185"/>
      <c r="J410" s="130"/>
      <c r="K410" s="1"/>
      <c r="L410" s="1"/>
    </row>
    <row r="411" spans="3:12" ht="12.75" customHeight="1" x14ac:dyDescent="0.25">
      <c r="C411" s="22"/>
      <c r="D411" s="1"/>
      <c r="E411" s="1"/>
      <c r="F411" s="1"/>
      <c r="G411" s="1"/>
      <c r="H411" s="1"/>
      <c r="I411" s="185"/>
      <c r="J411" s="130"/>
      <c r="K411" s="1"/>
      <c r="L411" s="1"/>
    </row>
    <row r="412" spans="3:12" ht="12.75" customHeight="1" x14ac:dyDescent="0.25">
      <c r="C412" s="22"/>
      <c r="D412" s="1"/>
      <c r="E412" s="1"/>
      <c r="F412" s="1"/>
      <c r="G412" s="1"/>
      <c r="H412" s="1"/>
      <c r="I412" s="185"/>
      <c r="J412" s="130"/>
      <c r="K412" s="1"/>
      <c r="L412" s="1"/>
    </row>
    <row r="413" spans="3:12" ht="12.75" customHeight="1" x14ac:dyDescent="0.25">
      <c r="C413" s="22"/>
      <c r="D413" s="1"/>
      <c r="E413" s="1"/>
      <c r="F413" s="1"/>
      <c r="G413" s="1"/>
      <c r="H413" s="1"/>
      <c r="I413" s="185"/>
      <c r="J413" s="130"/>
      <c r="K413" s="1"/>
      <c r="L413" s="1"/>
    </row>
    <row r="414" spans="3:12" ht="12.75" customHeight="1" x14ac:dyDescent="0.25">
      <c r="C414" s="22"/>
      <c r="D414" s="1"/>
      <c r="E414" s="1"/>
      <c r="F414" s="1"/>
      <c r="G414" s="1"/>
      <c r="H414" s="1"/>
      <c r="I414" s="185"/>
      <c r="J414" s="130"/>
      <c r="K414" s="1"/>
      <c r="L414" s="1"/>
    </row>
    <row r="415" spans="3:12" ht="12.75" customHeight="1" x14ac:dyDescent="0.25">
      <c r="C415" s="22"/>
      <c r="D415" s="1"/>
      <c r="E415" s="1"/>
      <c r="F415" s="1"/>
      <c r="G415" s="1"/>
      <c r="H415" s="1"/>
      <c r="I415" s="185"/>
      <c r="J415" s="130"/>
      <c r="K415" s="1"/>
      <c r="L415" s="1"/>
    </row>
    <row r="416" spans="3:12" ht="12.75" customHeight="1" x14ac:dyDescent="0.25">
      <c r="C416" s="22"/>
      <c r="D416" s="1"/>
      <c r="E416" s="1"/>
      <c r="F416" s="1"/>
      <c r="G416" s="1"/>
      <c r="H416" s="1"/>
      <c r="I416" s="185"/>
      <c r="J416" s="130"/>
      <c r="K416" s="1"/>
      <c r="L416" s="1"/>
    </row>
    <row r="417" spans="3:12" ht="12.75" customHeight="1" x14ac:dyDescent="0.25">
      <c r="C417" s="22"/>
      <c r="D417" s="1"/>
      <c r="E417" s="1"/>
      <c r="F417" s="1"/>
      <c r="G417" s="1"/>
      <c r="H417" s="1"/>
      <c r="I417" s="185"/>
      <c r="J417" s="130"/>
      <c r="K417" s="1"/>
      <c r="L417" s="1"/>
    </row>
    <row r="418" spans="3:12" ht="12.75" customHeight="1" x14ac:dyDescent="0.25">
      <c r="C418" s="22"/>
      <c r="D418" s="1"/>
      <c r="E418" s="1"/>
      <c r="F418" s="1"/>
      <c r="G418" s="1"/>
      <c r="H418" s="1"/>
      <c r="I418" s="185"/>
      <c r="J418" s="130"/>
      <c r="K418" s="1"/>
      <c r="L418" s="1"/>
    </row>
    <row r="419" spans="3:12" ht="12.75" customHeight="1" x14ac:dyDescent="0.25">
      <c r="C419" s="22"/>
      <c r="D419" s="1"/>
      <c r="E419" s="1"/>
      <c r="F419" s="1"/>
      <c r="G419" s="1"/>
      <c r="H419" s="1"/>
      <c r="I419" s="185"/>
      <c r="J419" s="130"/>
      <c r="K419" s="1"/>
      <c r="L419" s="1"/>
    </row>
    <row r="420" spans="3:12" ht="12.75" customHeight="1" x14ac:dyDescent="0.25">
      <c r="C420" s="22"/>
      <c r="D420" s="1"/>
      <c r="E420" s="1"/>
      <c r="F420" s="1"/>
      <c r="G420" s="1"/>
      <c r="H420" s="1"/>
      <c r="I420" s="185"/>
      <c r="J420" s="130"/>
      <c r="K420" s="1"/>
      <c r="L420" s="1"/>
    </row>
    <row r="421" spans="3:12" ht="12.75" customHeight="1" x14ac:dyDescent="0.25">
      <c r="C421" s="22"/>
      <c r="D421" s="1"/>
      <c r="E421" s="1"/>
      <c r="F421" s="1"/>
      <c r="G421" s="1"/>
      <c r="H421" s="1"/>
      <c r="I421" s="185"/>
      <c r="J421" s="130"/>
      <c r="K421" s="1"/>
      <c r="L421" s="1"/>
    </row>
    <row r="422" spans="3:12" ht="12.75" customHeight="1" x14ac:dyDescent="0.25">
      <c r="C422" s="22"/>
      <c r="D422" s="1"/>
      <c r="E422" s="1"/>
      <c r="F422" s="1"/>
      <c r="G422" s="1"/>
      <c r="H422" s="1"/>
      <c r="I422" s="185"/>
      <c r="J422" s="130"/>
      <c r="K422" s="1"/>
      <c r="L422" s="1"/>
    </row>
    <row r="423" spans="3:12" ht="12.75" customHeight="1" x14ac:dyDescent="0.25">
      <c r="C423" s="22"/>
      <c r="D423" s="1"/>
      <c r="E423" s="1"/>
      <c r="F423" s="1"/>
      <c r="G423" s="1"/>
      <c r="H423" s="1"/>
      <c r="I423" s="185"/>
      <c r="J423" s="130"/>
      <c r="K423" s="1"/>
      <c r="L423" s="1"/>
    </row>
    <row r="424" spans="3:12" ht="12.75" customHeight="1" x14ac:dyDescent="0.25">
      <c r="C424" s="22"/>
      <c r="D424" s="1"/>
      <c r="E424" s="1"/>
      <c r="F424" s="1"/>
      <c r="G424" s="1"/>
      <c r="H424" s="1"/>
      <c r="I424" s="185"/>
      <c r="J424" s="130"/>
      <c r="K424" s="1"/>
      <c r="L424" s="1"/>
    </row>
    <row r="425" spans="3:12" ht="12.75" customHeight="1" x14ac:dyDescent="0.25">
      <c r="C425" s="22"/>
      <c r="D425" s="1"/>
      <c r="E425" s="1"/>
      <c r="F425" s="1"/>
      <c r="G425" s="1"/>
      <c r="H425" s="1"/>
      <c r="I425" s="185"/>
      <c r="J425" s="130"/>
      <c r="K425" s="1"/>
      <c r="L425" s="1"/>
    </row>
    <row r="426" spans="3:12" ht="12.75" customHeight="1" x14ac:dyDescent="0.25">
      <c r="C426" s="22"/>
      <c r="D426" s="1"/>
      <c r="E426" s="1"/>
      <c r="F426" s="1"/>
      <c r="G426" s="1"/>
      <c r="H426" s="1"/>
      <c r="I426" s="185"/>
      <c r="J426" s="130"/>
      <c r="K426" s="1"/>
      <c r="L426" s="1"/>
    </row>
    <row r="427" spans="3:12" ht="12.75" customHeight="1" x14ac:dyDescent="0.25">
      <c r="C427" s="22"/>
      <c r="D427" s="1"/>
      <c r="E427" s="1"/>
      <c r="F427" s="1"/>
      <c r="G427" s="1"/>
      <c r="H427" s="1"/>
      <c r="I427" s="185"/>
      <c r="J427" s="130"/>
      <c r="K427" s="1"/>
      <c r="L427" s="1"/>
    </row>
    <row r="428" spans="3:12" ht="12.75" customHeight="1" x14ac:dyDescent="0.25">
      <c r="C428" s="22"/>
      <c r="D428" s="1"/>
      <c r="E428" s="1"/>
      <c r="F428" s="1"/>
      <c r="G428" s="1"/>
      <c r="H428" s="1"/>
      <c r="I428" s="185"/>
      <c r="J428" s="130"/>
      <c r="K428" s="1"/>
      <c r="L428" s="1"/>
    </row>
    <row r="429" spans="3:12" ht="12.75" customHeight="1" x14ac:dyDescent="0.25">
      <c r="C429" s="22"/>
      <c r="D429" s="1"/>
      <c r="E429" s="1"/>
      <c r="F429" s="1"/>
      <c r="G429" s="1"/>
      <c r="H429" s="1"/>
      <c r="I429" s="185"/>
      <c r="J429" s="130"/>
      <c r="K429" s="1"/>
      <c r="L429" s="1"/>
    </row>
    <row r="430" spans="3:12" ht="12.75" customHeight="1" x14ac:dyDescent="0.25">
      <c r="C430" s="22"/>
      <c r="D430" s="1"/>
      <c r="E430" s="1"/>
      <c r="F430" s="1"/>
      <c r="G430" s="1"/>
      <c r="H430" s="1"/>
      <c r="I430" s="185"/>
      <c r="J430" s="130"/>
      <c r="K430" s="1"/>
      <c r="L430" s="1"/>
    </row>
    <row r="431" spans="3:12" ht="12.75" customHeight="1" x14ac:dyDescent="0.25">
      <c r="C431" s="22"/>
      <c r="D431" s="1"/>
      <c r="E431" s="1"/>
      <c r="F431" s="1"/>
      <c r="G431" s="1"/>
      <c r="H431" s="1"/>
      <c r="I431" s="185"/>
      <c r="J431" s="130"/>
      <c r="K431" s="1"/>
      <c r="L431" s="1"/>
    </row>
    <row r="432" spans="3:12" ht="12.75" customHeight="1" x14ac:dyDescent="0.25">
      <c r="C432" s="22"/>
      <c r="D432" s="1"/>
      <c r="E432" s="1"/>
      <c r="F432" s="1"/>
      <c r="G432" s="1"/>
      <c r="H432" s="1"/>
      <c r="I432" s="185"/>
      <c r="J432" s="130"/>
      <c r="K432" s="1"/>
      <c r="L432" s="1"/>
    </row>
    <row r="433" spans="3:12" ht="12.75" customHeight="1" x14ac:dyDescent="0.25">
      <c r="C433" s="22"/>
      <c r="D433" s="1"/>
      <c r="E433" s="1"/>
      <c r="F433" s="1"/>
      <c r="G433" s="1"/>
      <c r="H433" s="1"/>
      <c r="I433" s="185"/>
      <c r="J433" s="130"/>
      <c r="K433" s="1"/>
      <c r="L433" s="1"/>
    </row>
    <row r="434" spans="3:12" ht="12.75" customHeight="1" x14ac:dyDescent="0.25">
      <c r="C434" s="22"/>
      <c r="D434" s="1"/>
      <c r="E434" s="1"/>
      <c r="F434" s="1"/>
      <c r="G434" s="1"/>
      <c r="H434" s="1"/>
      <c r="I434" s="185"/>
      <c r="J434" s="130"/>
      <c r="K434" s="1"/>
      <c r="L434" s="1"/>
    </row>
    <row r="435" spans="3:12" ht="12.75" customHeight="1" x14ac:dyDescent="0.25">
      <c r="C435" s="22"/>
      <c r="D435" s="1"/>
      <c r="E435" s="1"/>
      <c r="F435" s="1"/>
      <c r="G435" s="1"/>
      <c r="H435" s="1"/>
      <c r="I435" s="185"/>
      <c r="J435" s="130"/>
      <c r="K435" s="1"/>
      <c r="L435" s="1"/>
    </row>
    <row r="436" spans="3:12" ht="12.75" customHeight="1" x14ac:dyDescent="0.25">
      <c r="C436" s="22"/>
      <c r="D436" s="1"/>
      <c r="E436" s="1"/>
      <c r="F436" s="1"/>
      <c r="G436" s="1"/>
      <c r="H436" s="1"/>
      <c r="I436" s="185"/>
      <c r="J436" s="130"/>
      <c r="K436" s="1"/>
      <c r="L436" s="1"/>
    </row>
    <row r="437" spans="3:12" ht="12.75" customHeight="1" x14ac:dyDescent="0.25">
      <c r="C437" s="22"/>
      <c r="D437" s="1"/>
      <c r="E437" s="1"/>
      <c r="F437" s="1"/>
      <c r="G437" s="1"/>
      <c r="H437" s="1"/>
      <c r="I437" s="185"/>
      <c r="J437" s="130"/>
      <c r="K437" s="1"/>
      <c r="L437" s="1"/>
    </row>
    <row r="438" spans="3:12" ht="12.75" customHeight="1" x14ac:dyDescent="0.25">
      <c r="C438" s="22"/>
      <c r="D438" s="1"/>
      <c r="E438" s="1"/>
      <c r="F438" s="1"/>
      <c r="G438" s="1"/>
      <c r="H438" s="1"/>
      <c r="I438" s="185"/>
      <c r="J438" s="130"/>
      <c r="K438" s="1"/>
      <c r="L438" s="1"/>
    </row>
    <row r="439" spans="3:12" ht="12.75" customHeight="1" x14ac:dyDescent="0.25">
      <c r="C439" s="22"/>
      <c r="D439" s="1"/>
      <c r="E439" s="1"/>
      <c r="F439" s="1"/>
      <c r="G439" s="1"/>
      <c r="H439" s="1"/>
      <c r="I439" s="185"/>
      <c r="J439" s="130"/>
      <c r="K439" s="1"/>
      <c r="L439" s="1"/>
    </row>
    <row r="440" spans="3:12" ht="12.75" customHeight="1" x14ac:dyDescent="0.25">
      <c r="C440" s="22"/>
      <c r="D440" s="1"/>
      <c r="E440" s="1"/>
      <c r="F440" s="1"/>
      <c r="G440" s="1"/>
      <c r="H440" s="1"/>
      <c r="I440" s="185"/>
      <c r="J440" s="130"/>
      <c r="K440" s="1"/>
      <c r="L440" s="1"/>
    </row>
    <row r="441" spans="3:12" ht="12.75" customHeight="1" x14ac:dyDescent="0.25">
      <c r="C441" s="22"/>
      <c r="D441" s="1"/>
      <c r="E441" s="1"/>
      <c r="F441" s="1"/>
      <c r="G441" s="1"/>
      <c r="H441" s="1"/>
      <c r="I441" s="185"/>
      <c r="J441" s="130"/>
      <c r="K441" s="1"/>
      <c r="L441" s="1"/>
    </row>
    <row r="442" spans="3:12" ht="12.75" customHeight="1" x14ac:dyDescent="0.25">
      <c r="C442" s="22"/>
      <c r="D442" s="1"/>
      <c r="E442" s="1"/>
      <c r="F442" s="1"/>
      <c r="G442" s="1"/>
      <c r="H442" s="1"/>
      <c r="I442" s="185"/>
      <c r="J442" s="130"/>
      <c r="K442" s="1"/>
      <c r="L442" s="1"/>
    </row>
    <row r="443" spans="3:12" ht="12.75" customHeight="1" x14ac:dyDescent="0.25">
      <c r="C443" s="22"/>
      <c r="D443" s="1"/>
      <c r="E443" s="1"/>
      <c r="F443" s="1"/>
      <c r="G443" s="1"/>
      <c r="H443" s="1"/>
      <c r="I443" s="185"/>
      <c r="J443" s="130"/>
      <c r="K443" s="1"/>
      <c r="L443" s="1"/>
    </row>
    <row r="444" spans="3:12" ht="12.75" customHeight="1" x14ac:dyDescent="0.25">
      <c r="C444" s="22"/>
      <c r="D444" s="1"/>
      <c r="E444" s="1"/>
      <c r="F444" s="1"/>
      <c r="G444" s="1"/>
      <c r="H444" s="1"/>
      <c r="I444" s="185"/>
      <c r="J444" s="130"/>
      <c r="K444" s="1"/>
      <c r="L444" s="1"/>
    </row>
    <row r="445" spans="3:12" ht="12.75" customHeight="1" x14ac:dyDescent="0.25">
      <c r="C445" s="22"/>
      <c r="D445" s="1"/>
      <c r="E445" s="1"/>
      <c r="F445" s="1"/>
      <c r="G445" s="1"/>
      <c r="H445" s="1"/>
      <c r="I445" s="185"/>
      <c r="J445" s="130"/>
      <c r="K445" s="1"/>
      <c r="L445" s="1"/>
    </row>
    <row r="446" spans="3:12" ht="12.75" customHeight="1" x14ac:dyDescent="0.25">
      <c r="C446" s="22"/>
      <c r="D446" s="1"/>
      <c r="E446" s="1"/>
      <c r="F446" s="1"/>
      <c r="G446" s="1"/>
      <c r="H446" s="1"/>
      <c r="I446" s="185"/>
      <c r="J446" s="130"/>
      <c r="K446" s="1"/>
      <c r="L446" s="1"/>
    </row>
    <row r="447" spans="3:12" ht="12.75" customHeight="1" x14ac:dyDescent="0.25">
      <c r="C447" s="22"/>
      <c r="D447" s="1"/>
      <c r="E447" s="1"/>
      <c r="F447" s="1"/>
      <c r="G447" s="1"/>
      <c r="H447" s="1"/>
      <c r="I447" s="185"/>
      <c r="J447" s="130"/>
      <c r="K447" s="1"/>
      <c r="L447" s="1"/>
    </row>
    <row r="448" spans="3:12" ht="12.75" customHeight="1" x14ac:dyDescent="0.25">
      <c r="C448" s="22"/>
      <c r="D448" s="1"/>
      <c r="E448" s="1"/>
      <c r="F448" s="1"/>
      <c r="G448" s="1"/>
      <c r="H448" s="1"/>
      <c r="I448" s="185"/>
      <c r="J448" s="130"/>
      <c r="K448" s="1"/>
      <c r="L448" s="1"/>
    </row>
    <row r="449" spans="3:12" ht="12.75" customHeight="1" x14ac:dyDescent="0.25">
      <c r="C449" s="22"/>
      <c r="D449" s="1"/>
      <c r="E449" s="1"/>
      <c r="F449" s="1"/>
      <c r="G449" s="1"/>
      <c r="H449" s="1"/>
      <c r="I449" s="185"/>
      <c r="J449" s="130"/>
      <c r="K449" s="1"/>
      <c r="L449" s="1"/>
    </row>
    <row r="450" spans="3:12" ht="12.75" customHeight="1" x14ac:dyDescent="0.25">
      <c r="C450" s="22"/>
      <c r="D450" s="1"/>
      <c r="E450" s="1"/>
      <c r="F450" s="1"/>
      <c r="G450" s="1"/>
      <c r="H450" s="1"/>
      <c r="I450" s="185"/>
      <c r="J450" s="130"/>
      <c r="K450" s="1"/>
      <c r="L450" s="1"/>
    </row>
    <row r="451" spans="3:12" ht="12.75" customHeight="1" x14ac:dyDescent="0.25">
      <c r="C451" s="22"/>
      <c r="D451" s="1"/>
      <c r="E451" s="1"/>
      <c r="F451" s="1"/>
      <c r="G451" s="1"/>
      <c r="H451" s="1"/>
      <c r="I451" s="185"/>
      <c r="J451" s="130"/>
      <c r="K451" s="1"/>
      <c r="L451" s="1"/>
    </row>
    <row r="452" spans="3:12" ht="12.75" customHeight="1" x14ac:dyDescent="0.25">
      <c r="C452" s="22"/>
      <c r="D452" s="1"/>
      <c r="E452" s="1"/>
      <c r="F452" s="1"/>
      <c r="G452" s="1"/>
      <c r="H452" s="1"/>
      <c r="I452" s="185"/>
      <c r="J452" s="130"/>
      <c r="K452" s="1"/>
      <c r="L452" s="1"/>
    </row>
    <row r="453" spans="3:12" ht="12.75" customHeight="1" x14ac:dyDescent="0.25">
      <c r="C453" s="22"/>
      <c r="D453" s="1"/>
      <c r="E453" s="1"/>
      <c r="F453" s="1"/>
      <c r="G453" s="1"/>
      <c r="H453" s="1"/>
      <c r="I453" s="185"/>
      <c r="J453" s="130"/>
      <c r="K453" s="1"/>
      <c r="L453" s="1"/>
    </row>
    <row r="454" spans="3:12" ht="12.75" customHeight="1" x14ac:dyDescent="0.25">
      <c r="C454" s="22"/>
      <c r="D454" s="1"/>
      <c r="E454" s="1"/>
      <c r="F454" s="1"/>
      <c r="G454" s="1"/>
      <c r="H454" s="1"/>
      <c r="I454" s="185"/>
      <c r="J454" s="130"/>
      <c r="K454" s="1"/>
      <c r="L454" s="1"/>
    </row>
    <row r="455" spans="3:12" ht="12.75" customHeight="1" x14ac:dyDescent="0.25">
      <c r="C455" s="22"/>
      <c r="D455" s="1"/>
      <c r="E455" s="1"/>
      <c r="F455" s="1"/>
      <c r="G455" s="1"/>
      <c r="H455" s="1"/>
      <c r="I455" s="185"/>
      <c r="J455" s="130"/>
      <c r="K455" s="1"/>
      <c r="L455" s="1"/>
    </row>
    <row r="456" spans="3:12" ht="12.75" customHeight="1" x14ac:dyDescent="0.25">
      <c r="C456" s="22"/>
      <c r="D456" s="1"/>
      <c r="E456" s="1"/>
      <c r="F456" s="1"/>
      <c r="G456" s="1"/>
      <c r="H456" s="1"/>
      <c r="I456" s="185"/>
      <c r="J456" s="130"/>
      <c r="K456" s="1"/>
      <c r="L456" s="1"/>
    </row>
    <row r="457" spans="3:12" ht="12.75" customHeight="1" x14ac:dyDescent="0.25">
      <c r="C457" s="22"/>
      <c r="D457" s="1"/>
      <c r="E457" s="1"/>
      <c r="F457" s="1"/>
      <c r="G457" s="1"/>
      <c r="H457" s="1"/>
      <c r="I457" s="185"/>
      <c r="J457" s="130"/>
      <c r="K457" s="1"/>
      <c r="L457" s="1"/>
    </row>
    <row r="458" spans="3:12" ht="12.75" customHeight="1" x14ac:dyDescent="0.25">
      <c r="C458" s="22"/>
      <c r="D458" s="1"/>
      <c r="E458" s="1"/>
      <c r="F458" s="1"/>
      <c r="G458" s="1"/>
      <c r="H458" s="1"/>
      <c r="I458" s="185"/>
      <c r="J458" s="130"/>
      <c r="K458" s="1"/>
      <c r="L458" s="1"/>
    </row>
    <row r="459" spans="3:12" ht="12.75" customHeight="1" x14ac:dyDescent="0.25">
      <c r="C459" s="22"/>
      <c r="D459" s="1"/>
      <c r="E459" s="1"/>
      <c r="F459" s="1"/>
      <c r="G459" s="1"/>
      <c r="H459" s="1"/>
      <c r="I459" s="185"/>
      <c r="J459" s="130"/>
      <c r="K459" s="1"/>
      <c r="L459" s="1"/>
    </row>
    <row r="460" spans="3:12" ht="12.75" customHeight="1" x14ac:dyDescent="0.25">
      <c r="C460" s="22"/>
      <c r="D460" s="1"/>
      <c r="E460" s="1"/>
      <c r="F460" s="1"/>
      <c r="G460" s="1"/>
      <c r="H460" s="1"/>
      <c r="I460" s="185"/>
      <c r="J460" s="130"/>
      <c r="K460" s="1"/>
      <c r="L460" s="1"/>
    </row>
    <row r="461" spans="3:12" ht="12.75" customHeight="1" x14ac:dyDescent="0.25">
      <c r="C461" s="22"/>
      <c r="D461" s="1"/>
      <c r="E461" s="1"/>
      <c r="F461" s="1"/>
      <c r="G461" s="1"/>
      <c r="H461" s="1"/>
      <c r="I461" s="185"/>
      <c r="J461" s="130"/>
      <c r="K461" s="1"/>
      <c r="L461" s="1"/>
    </row>
    <row r="462" spans="3:12" ht="12.75" customHeight="1" x14ac:dyDescent="0.25">
      <c r="C462" s="22"/>
      <c r="D462" s="1"/>
      <c r="E462" s="1"/>
      <c r="F462" s="1"/>
      <c r="G462" s="1"/>
      <c r="H462" s="1"/>
      <c r="I462" s="185"/>
      <c r="J462" s="130"/>
      <c r="K462" s="1"/>
      <c r="L462" s="1"/>
    </row>
    <row r="463" spans="3:12" ht="12.75" customHeight="1" x14ac:dyDescent="0.25">
      <c r="C463" s="22"/>
      <c r="D463" s="1"/>
      <c r="E463" s="1"/>
      <c r="F463" s="1"/>
      <c r="G463" s="1"/>
      <c r="H463" s="1"/>
      <c r="I463" s="185"/>
      <c r="J463" s="130"/>
      <c r="K463" s="1"/>
      <c r="L463" s="1"/>
    </row>
    <row r="464" spans="3:12" ht="12.75" customHeight="1" x14ac:dyDescent="0.25">
      <c r="C464" s="22"/>
      <c r="D464" s="1"/>
      <c r="E464" s="1"/>
      <c r="F464" s="1"/>
      <c r="G464" s="1"/>
      <c r="H464" s="1"/>
      <c r="I464" s="185"/>
      <c r="J464" s="130"/>
      <c r="K464" s="1"/>
      <c r="L464" s="1"/>
    </row>
    <row r="465" spans="3:12" ht="12.75" customHeight="1" x14ac:dyDescent="0.25">
      <c r="C465" s="22"/>
      <c r="D465" s="1"/>
      <c r="E465" s="1"/>
      <c r="F465" s="1"/>
      <c r="G465" s="1"/>
      <c r="H465" s="1"/>
      <c r="I465" s="185"/>
      <c r="J465" s="130"/>
      <c r="K465" s="1"/>
      <c r="L465" s="1"/>
    </row>
    <row r="466" spans="3:12" ht="12.75" customHeight="1" x14ac:dyDescent="0.25">
      <c r="C466" s="22"/>
      <c r="D466" s="1"/>
      <c r="E466" s="1"/>
      <c r="F466" s="1"/>
      <c r="G466" s="1"/>
      <c r="H466" s="1"/>
      <c r="I466" s="185"/>
      <c r="J466" s="130"/>
      <c r="K466" s="1"/>
      <c r="L466" s="1"/>
    </row>
    <row r="467" spans="3:12" ht="12.75" customHeight="1" x14ac:dyDescent="0.25">
      <c r="C467" s="22"/>
      <c r="D467" s="1"/>
      <c r="E467" s="1"/>
      <c r="F467" s="1"/>
      <c r="G467" s="1"/>
      <c r="H467" s="1"/>
      <c r="I467" s="185"/>
      <c r="J467" s="130"/>
      <c r="K467" s="1"/>
      <c r="L467" s="1"/>
    </row>
    <row r="468" spans="3:12" ht="12.75" customHeight="1" x14ac:dyDescent="0.25">
      <c r="C468" s="22"/>
      <c r="D468" s="1"/>
      <c r="E468" s="1"/>
      <c r="F468" s="1"/>
      <c r="G468" s="1"/>
      <c r="H468" s="1"/>
      <c r="I468" s="185"/>
      <c r="J468" s="130"/>
      <c r="K468" s="1"/>
      <c r="L468" s="1"/>
    </row>
    <row r="469" spans="3:12" ht="12.75" customHeight="1" x14ac:dyDescent="0.25">
      <c r="C469" s="22"/>
      <c r="D469" s="1"/>
      <c r="E469" s="1"/>
      <c r="F469" s="1"/>
      <c r="G469" s="1"/>
      <c r="H469" s="1"/>
      <c r="I469" s="185"/>
      <c r="J469" s="130"/>
      <c r="K469" s="1"/>
      <c r="L469" s="1"/>
    </row>
    <row r="470" spans="3:12" ht="12.75" customHeight="1" x14ac:dyDescent="0.25">
      <c r="C470" s="22"/>
      <c r="D470" s="1"/>
      <c r="E470" s="1"/>
      <c r="F470" s="1"/>
      <c r="G470" s="1"/>
      <c r="H470" s="1"/>
      <c r="I470" s="185"/>
      <c r="J470" s="130"/>
      <c r="K470" s="1"/>
      <c r="L470" s="1"/>
    </row>
    <row r="471" spans="3:12" ht="12.75" customHeight="1" x14ac:dyDescent="0.25">
      <c r="C471" s="22"/>
      <c r="D471" s="1"/>
      <c r="E471" s="1"/>
      <c r="F471" s="1"/>
      <c r="G471" s="1"/>
      <c r="H471" s="1"/>
      <c r="I471" s="185"/>
      <c r="J471" s="130"/>
      <c r="K471" s="1"/>
      <c r="L471" s="1"/>
    </row>
    <row r="472" spans="3:12" ht="12.75" customHeight="1" x14ac:dyDescent="0.25">
      <c r="C472" s="22"/>
      <c r="D472" s="1"/>
      <c r="E472" s="1"/>
      <c r="F472" s="1"/>
      <c r="G472" s="1"/>
      <c r="H472" s="1"/>
      <c r="I472" s="185"/>
      <c r="J472" s="130"/>
      <c r="K472" s="1"/>
      <c r="L472" s="1"/>
    </row>
    <row r="473" spans="3:12" ht="12.75" customHeight="1" x14ac:dyDescent="0.25">
      <c r="C473" s="22"/>
      <c r="D473" s="1"/>
      <c r="E473" s="1"/>
      <c r="F473" s="1"/>
      <c r="G473" s="1"/>
      <c r="H473" s="1"/>
      <c r="I473" s="185"/>
      <c r="J473" s="130"/>
      <c r="K473" s="1"/>
      <c r="L473" s="1"/>
    </row>
    <row r="474" spans="3:12" ht="12.75" customHeight="1" x14ac:dyDescent="0.25">
      <c r="C474" s="22"/>
      <c r="D474" s="1"/>
      <c r="E474" s="1"/>
      <c r="F474" s="1"/>
      <c r="G474" s="1"/>
      <c r="H474" s="1"/>
      <c r="I474" s="185"/>
      <c r="J474" s="130"/>
      <c r="K474" s="1"/>
      <c r="L474" s="1"/>
    </row>
    <row r="475" spans="3:12" ht="12.75" customHeight="1" x14ac:dyDescent="0.25">
      <c r="C475" s="22"/>
      <c r="D475" s="1"/>
      <c r="E475" s="1"/>
      <c r="F475" s="1"/>
      <c r="G475" s="1"/>
      <c r="H475" s="1"/>
      <c r="I475" s="185"/>
      <c r="J475" s="130"/>
      <c r="K475" s="1"/>
      <c r="L475" s="1"/>
    </row>
    <row r="476" spans="3:12" ht="12.75" customHeight="1" x14ac:dyDescent="0.25">
      <c r="C476" s="22"/>
      <c r="D476" s="1"/>
      <c r="E476" s="1"/>
      <c r="F476" s="1"/>
      <c r="G476" s="1"/>
      <c r="H476" s="1"/>
      <c r="I476" s="185"/>
      <c r="J476" s="130"/>
      <c r="K476" s="1"/>
      <c r="L476" s="1"/>
    </row>
    <row r="477" spans="3:12" ht="12.75" customHeight="1" x14ac:dyDescent="0.25">
      <c r="C477" s="22"/>
      <c r="D477" s="1"/>
      <c r="E477" s="1"/>
      <c r="F477" s="1"/>
      <c r="G477" s="1"/>
      <c r="H477" s="1"/>
      <c r="I477" s="185"/>
      <c r="J477" s="130"/>
      <c r="K477" s="1"/>
      <c r="L477" s="1"/>
    </row>
    <row r="478" spans="3:12" ht="12.75" customHeight="1" x14ac:dyDescent="0.25">
      <c r="C478" s="22"/>
      <c r="D478" s="1"/>
      <c r="E478" s="1"/>
      <c r="F478" s="1"/>
      <c r="G478" s="1"/>
      <c r="H478" s="1"/>
      <c r="I478" s="185"/>
      <c r="J478" s="130"/>
      <c r="K478" s="1"/>
      <c r="L478" s="1"/>
    </row>
    <row r="479" spans="3:12" ht="12.75" customHeight="1" x14ac:dyDescent="0.25">
      <c r="C479" s="22"/>
      <c r="D479" s="1"/>
      <c r="E479" s="1"/>
      <c r="F479" s="1"/>
      <c r="G479" s="1"/>
      <c r="H479" s="1"/>
      <c r="I479" s="185"/>
      <c r="J479" s="130"/>
      <c r="K479" s="1"/>
      <c r="L479" s="1"/>
    </row>
    <row r="480" spans="3:12" ht="12.75" customHeight="1" x14ac:dyDescent="0.25">
      <c r="C480" s="22"/>
      <c r="D480" s="1"/>
      <c r="E480" s="1"/>
      <c r="F480" s="1"/>
      <c r="G480" s="1"/>
      <c r="H480" s="1"/>
      <c r="I480" s="185"/>
      <c r="J480" s="130"/>
      <c r="K480" s="1"/>
      <c r="L480" s="1"/>
    </row>
    <row r="481" spans="3:12" ht="12.75" customHeight="1" x14ac:dyDescent="0.25">
      <c r="C481" s="22"/>
      <c r="D481" s="1"/>
      <c r="E481" s="1"/>
      <c r="F481" s="1"/>
      <c r="G481" s="1"/>
      <c r="H481" s="1"/>
      <c r="I481" s="185"/>
      <c r="J481" s="130"/>
      <c r="K481" s="1"/>
      <c r="L481" s="1"/>
    </row>
    <row r="482" spans="3:12" ht="12.75" customHeight="1" x14ac:dyDescent="0.25">
      <c r="C482" s="22"/>
      <c r="D482" s="1"/>
      <c r="E482" s="1"/>
      <c r="F482" s="1"/>
      <c r="G482" s="1"/>
      <c r="H482" s="1"/>
      <c r="I482" s="185"/>
      <c r="J482" s="130"/>
      <c r="K482" s="1"/>
      <c r="L482" s="1"/>
    </row>
    <row r="483" spans="3:12" ht="12.75" customHeight="1" x14ac:dyDescent="0.25">
      <c r="C483" s="22"/>
      <c r="D483" s="1"/>
      <c r="E483" s="1"/>
      <c r="F483" s="1"/>
      <c r="G483" s="1"/>
      <c r="H483" s="1"/>
      <c r="I483" s="185"/>
      <c r="J483" s="130"/>
      <c r="K483" s="1"/>
      <c r="L483" s="1"/>
    </row>
    <row r="484" spans="3:12" ht="12.75" customHeight="1" x14ac:dyDescent="0.25">
      <c r="C484" s="22"/>
      <c r="D484" s="1"/>
      <c r="E484" s="1"/>
      <c r="F484" s="1"/>
      <c r="G484" s="1"/>
      <c r="H484" s="1"/>
      <c r="I484" s="185"/>
      <c r="J484" s="130"/>
      <c r="K484" s="1"/>
      <c r="L484" s="1"/>
    </row>
    <row r="485" spans="3:12" ht="12.75" customHeight="1" x14ac:dyDescent="0.25">
      <c r="C485" s="22"/>
      <c r="D485" s="1"/>
      <c r="E485" s="1"/>
      <c r="F485" s="1"/>
      <c r="G485" s="1"/>
      <c r="H485" s="1"/>
      <c r="I485" s="185"/>
      <c r="J485" s="130"/>
      <c r="K485" s="1"/>
      <c r="L485" s="1"/>
    </row>
    <row r="486" spans="3:12" ht="12.75" customHeight="1" x14ac:dyDescent="0.25">
      <c r="C486" s="22"/>
      <c r="D486" s="1"/>
      <c r="E486" s="1"/>
      <c r="F486" s="1"/>
      <c r="G486" s="1"/>
      <c r="H486" s="1"/>
      <c r="I486" s="185"/>
      <c r="J486" s="130"/>
      <c r="K486" s="1"/>
      <c r="L486" s="1"/>
    </row>
    <row r="487" spans="3:12" ht="12.75" customHeight="1" x14ac:dyDescent="0.25">
      <c r="C487" s="22"/>
      <c r="D487" s="1"/>
      <c r="E487" s="1"/>
      <c r="F487" s="1"/>
      <c r="G487" s="1"/>
      <c r="H487" s="1"/>
      <c r="I487" s="185"/>
      <c r="J487" s="130"/>
      <c r="K487" s="1"/>
      <c r="L487" s="1"/>
    </row>
    <row r="488" spans="3:12" ht="12.75" customHeight="1" x14ac:dyDescent="0.25">
      <c r="C488" s="22"/>
      <c r="D488" s="1"/>
      <c r="E488" s="1"/>
      <c r="F488" s="1"/>
      <c r="G488" s="1"/>
      <c r="H488" s="1"/>
      <c r="I488" s="185"/>
      <c r="J488" s="130"/>
      <c r="K488" s="1"/>
      <c r="L488" s="1"/>
    </row>
    <row r="489" spans="3:12" ht="12.75" customHeight="1" x14ac:dyDescent="0.25">
      <c r="C489" s="22"/>
      <c r="D489" s="1"/>
      <c r="E489" s="1"/>
      <c r="F489" s="1"/>
      <c r="G489" s="1"/>
      <c r="H489" s="1"/>
      <c r="I489" s="185"/>
      <c r="J489" s="130"/>
      <c r="K489" s="1"/>
      <c r="L489" s="1"/>
    </row>
    <row r="490" spans="3:12" ht="12.75" customHeight="1" x14ac:dyDescent="0.25">
      <c r="C490" s="22"/>
      <c r="D490" s="1"/>
      <c r="E490" s="1"/>
      <c r="F490" s="1"/>
      <c r="G490" s="1"/>
      <c r="H490" s="1"/>
      <c r="I490" s="185"/>
      <c r="J490" s="130"/>
      <c r="K490" s="1"/>
      <c r="L490" s="1"/>
    </row>
    <row r="491" spans="3:12" ht="12.75" customHeight="1" x14ac:dyDescent="0.25">
      <c r="C491" s="22"/>
      <c r="D491" s="1"/>
      <c r="E491" s="1"/>
      <c r="F491" s="1"/>
      <c r="G491" s="1"/>
      <c r="H491" s="1"/>
      <c r="I491" s="185"/>
      <c r="J491" s="130"/>
      <c r="K491" s="1"/>
      <c r="L491" s="1"/>
    </row>
    <row r="492" spans="3:12" ht="12.75" customHeight="1" x14ac:dyDescent="0.25">
      <c r="C492" s="22"/>
      <c r="D492" s="1"/>
      <c r="E492" s="1"/>
      <c r="F492" s="1"/>
      <c r="G492" s="1"/>
      <c r="H492" s="1"/>
      <c r="I492" s="185"/>
      <c r="J492" s="130"/>
      <c r="K492" s="1"/>
      <c r="L492" s="1"/>
    </row>
    <row r="493" spans="3:12" ht="12.75" customHeight="1" x14ac:dyDescent="0.25">
      <c r="C493" s="22"/>
      <c r="D493" s="1"/>
      <c r="E493" s="1"/>
      <c r="F493" s="1"/>
      <c r="G493" s="1"/>
      <c r="H493" s="1"/>
      <c r="I493" s="185"/>
      <c r="J493" s="130"/>
      <c r="K493" s="1"/>
      <c r="L493" s="1"/>
    </row>
    <row r="494" spans="3:12" ht="12.75" customHeight="1" x14ac:dyDescent="0.25">
      <c r="C494" s="22"/>
      <c r="D494" s="1"/>
      <c r="E494" s="1"/>
      <c r="F494" s="1"/>
      <c r="G494" s="1"/>
      <c r="H494" s="1"/>
      <c r="I494" s="185"/>
      <c r="J494" s="130"/>
      <c r="K494" s="1"/>
      <c r="L494" s="1"/>
    </row>
    <row r="495" spans="3:12" ht="12.75" customHeight="1" x14ac:dyDescent="0.25">
      <c r="C495" s="22"/>
      <c r="D495" s="1"/>
      <c r="E495" s="1"/>
      <c r="F495" s="1"/>
      <c r="G495" s="1"/>
      <c r="H495" s="1"/>
      <c r="I495" s="185"/>
      <c r="J495" s="130"/>
      <c r="K495" s="1"/>
      <c r="L495" s="1"/>
    </row>
    <row r="496" spans="3:12" ht="12.75" customHeight="1" x14ac:dyDescent="0.25">
      <c r="C496" s="22"/>
      <c r="D496" s="1"/>
      <c r="E496" s="1"/>
      <c r="F496" s="1"/>
      <c r="G496" s="1"/>
      <c r="H496" s="1"/>
      <c r="I496" s="185"/>
      <c r="J496" s="130"/>
      <c r="K496" s="1"/>
      <c r="L496" s="1"/>
    </row>
    <row r="497" spans="3:12" ht="12.75" customHeight="1" x14ac:dyDescent="0.25">
      <c r="C497" s="22"/>
      <c r="D497" s="1"/>
      <c r="E497" s="1"/>
      <c r="F497" s="1"/>
      <c r="G497" s="1"/>
      <c r="H497" s="1"/>
      <c r="I497" s="185"/>
      <c r="J497" s="130"/>
      <c r="K497" s="1"/>
      <c r="L497" s="1"/>
    </row>
    <row r="498" spans="3:12" ht="12.75" customHeight="1" x14ac:dyDescent="0.25">
      <c r="C498" s="22"/>
      <c r="D498" s="1"/>
      <c r="E498" s="1"/>
      <c r="F498" s="1"/>
      <c r="G498" s="1"/>
      <c r="H498" s="1"/>
      <c r="I498" s="185"/>
      <c r="J498" s="130"/>
      <c r="K498" s="1"/>
      <c r="L498" s="1"/>
    </row>
    <row r="499" spans="3:12" ht="12.75" customHeight="1" x14ac:dyDescent="0.25">
      <c r="C499" s="22"/>
      <c r="D499" s="1"/>
      <c r="E499" s="1"/>
      <c r="F499" s="1"/>
      <c r="G499" s="1"/>
      <c r="H499" s="1"/>
      <c r="I499" s="185"/>
      <c r="J499" s="130"/>
      <c r="K499" s="1"/>
      <c r="L499" s="1"/>
    </row>
    <row r="500" spans="3:12" ht="12.75" customHeight="1" x14ac:dyDescent="0.25">
      <c r="C500" s="22"/>
      <c r="D500" s="1"/>
      <c r="E500" s="1"/>
      <c r="F500" s="1"/>
      <c r="G500" s="1"/>
      <c r="H500" s="1"/>
      <c r="I500" s="185"/>
      <c r="J500" s="130"/>
      <c r="K500" s="1"/>
      <c r="L500" s="1"/>
    </row>
    <row r="501" spans="3:12" ht="12.75" customHeight="1" x14ac:dyDescent="0.25">
      <c r="C501" s="22"/>
      <c r="D501" s="1"/>
      <c r="E501" s="1"/>
      <c r="F501" s="1"/>
      <c r="G501" s="1"/>
      <c r="H501" s="1"/>
      <c r="I501" s="185"/>
      <c r="J501" s="130"/>
      <c r="K501" s="1"/>
      <c r="L501" s="1"/>
    </row>
    <row r="502" spans="3:12" ht="12.75" customHeight="1" x14ac:dyDescent="0.25">
      <c r="C502" s="22"/>
      <c r="D502" s="1"/>
      <c r="E502" s="1"/>
      <c r="F502" s="1"/>
      <c r="G502" s="1"/>
      <c r="H502" s="1"/>
      <c r="I502" s="185"/>
      <c r="J502" s="130"/>
      <c r="K502" s="1"/>
      <c r="L502" s="1"/>
    </row>
    <row r="503" spans="3:12" ht="12.75" customHeight="1" x14ac:dyDescent="0.25">
      <c r="C503" s="22"/>
      <c r="D503" s="1"/>
      <c r="E503" s="1"/>
      <c r="F503" s="1"/>
      <c r="G503" s="1"/>
      <c r="H503" s="1"/>
      <c r="I503" s="185"/>
      <c r="J503" s="130"/>
      <c r="K503" s="1"/>
      <c r="L503" s="1"/>
    </row>
    <row r="504" spans="3:12" ht="12.75" customHeight="1" x14ac:dyDescent="0.25">
      <c r="C504" s="22"/>
      <c r="D504" s="1"/>
      <c r="E504" s="1"/>
      <c r="F504" s="1"/>
      <c r="G504" s="1"/>
      <c r="H504" s="1"/>
      <c r="I504" s="185"/>
      <c r="J504" s="130"/>
      <c r="K504" s="1"/>
      <c r="L504" s="1"/>
    </row>
    <row r="505" spans="3:12" ht="12.75" customHeight="1" x14ac:dyDescent="0.25">
      <c r="C505" s="22"/>
      <c r="D505" s="1"/>
      <c r="E505" s="1"/>
      <c r="F505" s="1"/>
      <c r="G505" s="1"/>
      <c r="H505" s="1"/>
      <c r="I505" s="185"/>
      <c r="J505" s="130"/>
      <c r="K505" s="1"/>
      <c r="L505" s="1"/>
    </row>
    <row r="506" spans="3:12" ht="12.75" customHeight="1" x14ac:dyDescent="0.25">
      <c r="C506" s="22"/>
      <c r="D506" s="1"/>
      <c r="E506" s="1"/>
      <c r="F506" s="1"/>
      <c r="G506" s="1"/>
      <c r="H506" s="1"/>
      <c r="I506" s="185"/>
      <c r="J506" s="130"/>
      <c r="K506" s="1"/>
      <c r="L506" s="1"/>
    </row>
    <row r="507" spans="3:12" ht="12.75" customHeight="1" x14ac:dyDescent="0.25">
      <c r="C507" s="22"/>
      <c r="D507" s="1"/>
      <c r="E507" s="1"/>
      <c r="F507" s="1"/>
      <c r="G507" s="1"/>
      <c r="H507" s="1"/>
      <c r="I507" s="185"/>
      <c r="J507" s="130"/>
      <c r="K507" s="1"/>
      <c r="L507" s="1"/>
    </row>
    <row r="508" spans="3:12" ht="12.75" customHeight="1" x14ac:dyDescent="0.25">
      <c r="C508" s="22"/>
      <c r="D508" s="1"/>
      <c r="E508" s="1"/>
      <c r="F508" s="1"/>
      <c r="G508" s="1"/>
      <c r="H508" s="1"/>
      <c r="I508" s="185"/>
      <c r="J508" s="130"/>
      <c r="K508" s="1"/>
      <c r="L508" s="1"/>
    </row>
    <row r="509" spans="3:12" ht="12.75" customHeight="1" x14ac:dyDescent="0.25">
      <c r="C509" s="22"/>
      <c r="D509" s="1"/>
      <c r="E509" s="1"/>
      <c r="F509" s="1"/>
      <c r="G509" s="1"/>
      <c r="H509" s="1"/>
      <c r="I509" s="185"/>
      <c r="J509" s="130"/>
      <c r="K509" s="1"/>
      <c r="L509" s="1"/>
    </row>
    <row r="510" spans="3:12" ht="12.75" customHeight="1" x14ac:dyDescent="0.25">
      <c r="C510" s="22"/>
      <c r="D510" s="1"/>
      <c r="E510" s="1"/>
      <c r="F510" s="1"/>
      <c r="G510" s="1"/>
      <c r="H510" s="1"/>
      <c r="I510" s="185"/>
      <c r="J510" s="130"/>
      <c r="K510" s="1"/>
      <c r="L510" s="1"/>
    </row>
    <row r="511" spans="3:12" ht="12.75" customHeight="1" x14ac:dyDescent="0.25">
      <c r="C511" s="22"/>
      <c r="D511" s="1"/>
      <c r="E511" s="1"/>
      <c r="F511" s="1"/>
      <c r="G511" s="1"/>
      <c r="H511" s="1"/>
      <c r="I511" s="185"/>
      <c r="J511" s="130"/>
      <c r="K511" s="1"/>
      <c r="L511" s="1"/>
    </row>
    <row r="512" spans="3:12" ht="12.75" customHeight="1" x14ac:dyDescent="0.25">
      <c r="C512" s="22"/>
      <c r="D512" s="1"/>
      <c r="E512" s="1"/>
      <c r="F512" s="1"/>
      <c r="G512" s="1"/>
      <c r="H512" s="1"/>
      <c r="I512" s="185"/>
      <c r="J512" s="130"/>
      <c r="K512" s="1"/>
      <c r="L512" s="1"/>
    </row>
    <row r="513" spans="3:12" ht="12.75" customHeight="1" x14ac:dyDescent="0.25">
      <c r="C513" s="22"/>
      <c r="D513" s="1"/>
      <c r="E513" s="1"/>
      <c r="F513" s="1"/>
      <c r="G513" s="1"/>
      <c r="H513" s="1"/>
      <c r="I513" s="185"/>
      <c r="J513" s="130"/>
      <c r="K513" s="1"/>
      <c r="L513" s="1"/>
    </row>
    <row r="514" spans="3:12" ht="12.75" customHeight="1" x14ac:dyDescent="0.25">
      <c r="C514" s="22"/>
      <c r="D514" s="1"/>
      <c r="E514" s="1"/>
      <c r="F514" s="1"/>
      <c r="G514" s="1"/>
      <c r="H514" s="1"/>
      <c r="I514" s="185"/>
      <c r="J514" s="130"/>
      <c r="K514" s="1"/>
      <c r="L514" s="1"/>
    </row>
    <row r="515" spans="3:12" ht="12.75" customHeight="1" x14ac:dyDescent="0.25">
      <c r="C515" s="22"/>
      <c r="D515" s="1"/>
      <c r="E515" s="1"/>
      <c r="F515" s="1"/>
      <c r="G515" s="1"/>
      <c r="H515" s="1"/>
      <c r="I515" s="185"/>
      <c r="J515" s="130"/>
      <c r="K515" s="1"/>
      <c r="L515" s="1"/>
    </row>
    <row r="516" spans="3:12" ht="12.75" customHeight="1" x14ac:dyDescent="0.25">
      <c r="C516" s="22"/>
      <c r="D516" s="1"/>
      <c r="E516" s="1"/>
      <c r="F516" s="1"/>
      <c r="G516" s="1"/>
      <c r="H516" s="1"/>
      <c r="I516" s="185"/>
      <c r="J516" s="130"/>
      <c r="K516" s="1"/>
      <c r="L516" s="1"/>
    </row>
    <row r="517" spans="3:12" ht="12.75" customHeight="1" x14ac:dyDescent="0.25">
      <c r="C517" s="22"/>
      <c r="D517" s="1"/>
      <c r="E517" s="1"/>
      <c r="F517" s="1"/>
      <c r="G517" s="1"/>
      <c r="H517" s="1"/>
      <c r="I517" s="185"/>
      <c r="J517" s="130"/>
      <c r="K517" s="1"/>
      <c r="L517" s="1"/>
    </row>
    <row r="518" spans="3:12" ht="12.75" customHeight="1" x14ac:dyDescent="0.25">
      <c r="C518" s="22"/>
      <c r="D518" s="1"/>
      <c r="E518" s="1"/>
      <c r="F518" s="1"/>
      <c r="G518" s="1"/>
      <c r="H518" s="1"/>
      <c r="I518" s="185"/>
      <c r="J518" s="130"/>
      <c r="K518" s="1"/>
      <c r="L518" s="1"/>
    </row>
    <row r="519" spans="3:12" ht="12.75" customHeight="1" x14ac:dyDescent="0.25">
      <c r="C519" s="22"/>
      <c r="D519" s="1"/>
      <c r="E519" s="1"/>
      <c r="F519" s="1"/>
      <c r="G519" s="1"/>
      <c r="H519" s="1"/>
      <c r="I519" s="185"/>
      <c r="J519" s="130"/>
      <c r="K519" s="1"/>
      <c r="L519" s="1"/>
    </row>
    <row r="520" spans="3:12" ht="12.75" customHeight="1" x14ac:dyDescent="0.25">
      <c r="C520" s="22"/>
      <c r="D520" s="1"/>
      <c r="E520" s="1"/>
      <c r="F520" s="1"/>
      <c r="G520" s="1"/>
      <c r="H520" s="1"/>
      <c r="I520" s="185"/>
      <c r="J520" s="130"/>
      <c r="K520" s="1"/>
      <c r="L520" s="1"/>
    </row>
    <row r="521" spans="3:12" ht="12.75" customHeight="1" x14ac:dyDescent="0.25">
      <c r="C521" s="22"/>
      <c r="D521" s="1"/>
      <c r="E521" s="1"/>
      <c r="F521" s="1"/>
      <c r="G521" s="1"/>
      <c r="H521" s="1"/>
      <c r="I521" s="185"/>
      <c r="J521" s="130"/>
      <c r="K521" s="1"/>
      <c r="L521" s="1"/>
    </row>
    <row r="522" spans="3:12" ht="12.75" customHeight="1" x14ac:dyDescent="0.25">
      <c r="C522" s="22"/>
      <c r="D522" s="1"/>
      <c r="E522" s="1"/>
      <c r="F522" s="1"/>
      <c r="G522" s="1"/>
      <c r="H522" s="1"/>
      <c r="I522" s="185"/>
      <c r="J522" s="130"/>
      <c r="K522" s="1"/>
      <c r="L522" s="1"/>
    </row>
    <row r="523" spans="3:12" ht="12.75" customHeight="1" x14ac:dyDescent="0.25">
      <c r="C523" s="22"/>
      <c r="D523" s="1"/>
      <c r="E523" s="1"/>
      <c r="F523" s="1"/>
      <c r="G523" s="1"/>
      <c r="H523" s="1"/>
      <c r="I523" s="185"/>
      <c r="J523" s="130"/>
      <c r="K523" s="1"/>
      <c r="L523" s="1"/>
    </row>
    <row r="524" spans="3:12" ht="12.75" customHeight="1" x14ac:dyDescent="0.25">
      <c r="C524" s="22"/>
      <c r="D524" s="1"/>
      <c r="E524" s="1"/>
      <c r="F524" s="1"/>
      <c r="G524" s="1"/>
      <c r="H524" s="1"/>
      <c r="I524" s="185"/>
      <c r="J524" s="130"/>
      <c r="K524" s="1"/>
      <c r="L524" s="1"/>
    </row>
    <row r="525" spans="3:12" ht="12.75" customHeight="1" x14ac:dyDescent="0.25">
      <c r="C525" s="22"/>
      <c r="D525" s="1"/>
      <c r="E525" s="1"/>
      <c r="F525" s="1"/>
      <c r="G525" s="1"/>
      <c r="H525" s="1"/>
      <c r="I525" s="185"/>
      <c r="J525" s="130"/>
      <c r="K525" s="1"/>
      <c r="L525" s="1"/>
    </row>
    <row r="526" spans="3:12" ht="12.75" customHeight="1" x14ac:dyDescent="0.25">
      <c r="C526" s="22"/>
      <c r="D526" s="1"/>
      <c r="E526" s="1"/>
      <c r="F526" s="1"/>
      <c r="G526" s="1"/>
      <c r="H526" s="1"/>
      <c r="I526" s="185"/>
      <c r="J526" s="130"/>
      <c r="K526" s="1"/>
      <c r="L526" s="1"/>
    </row>
    <row r="527" spans="3:12" ht="12.75" customHeight="1" x14ac:dyDescent="0.25">
      <c r="C527" s="22"/>
      <c r="D527" s="1"/>
      <c r="E527" s="1"/>
      <c r="F527" s="1"/>
      <c r="G527" s="1"/>
      <c r="H527" s="1"/>
      <c r="I527" s="185"/>
      <c r="J527" s="130"/>
      <c r="K527" s="1"/>
      <c r="L527" s="1"/>
    </row>
    <row r="528" spans="3:12" ht="12.75" customHeight="1" x14ac:dyDescent="0.25">
      <c r="C528" s="22"/>
      <c r="D528" s="1"/>
      <c r="E528" s="1"/>
      <c r="F528" s="1"/>
      <c r="G528" s="1"/>
      <c r="H528" s="1"/>
      <c r="I528" s="185"/>
      <c r="J528" s="130"/>
      <c r="K528" s="1"/>
      <c r="L528" s="1"/>
    </row>
    <row r="529" spans="3:12" ht="12.75" customHeight="1" x14ac:dyDescent="0.25">
      <c r="C529" s="22"/>
      <c r="D529" s="1"/>
      <c r="E529" s="1"/>
      <c r="F529" s="1"/>
      <c r="G529" s="1"/>
      <c r="H529" s="1"/>
      <c r="I529" s="185"/>
      <c r="J529" s="130"/>
      <c r="K529" s="1"/>
      <c r="L529" s="1"/>
    </row>
    <row r="530" spans="3:12" ht="12.75" customHeight="1" x14ac:dyDescent="0.25">
      <c r="C530" s="22"/>
      <c r="D530" s="1"/>
      <c r="E530" s="1"/>
      <c r="F530" s="1"/>
      <c r="G530" s="1"/>
      <c r="H530" s="1"/>
      <c r="I530" s="185"/>
      <c r="J530" s="130"/>
      <c r="K530" s="1"/>
      <c r="L530" s="1"/>
    </row>
    <row r="531" spans="3:12" ht="12.75" customHeight="1" x14ac:dyDescent="0.25">
      <c r="C531" s="22"/>
      <c r="D531" s="1"/>
      <c r="E531" s="1"/>
      <c r="F531" s="1"/>
      <c r="G531" s="1"/>
      <c r="H531" s="1"/>
      <c r="I531" s="185"/>
      <c r="J531" s="130"/>
      <c r="K531" s="1"/>
      <c r="L531" s="1"/>
    </row>
    <row r="532" spans="3:12" ht="12.75" customHeight="1" x14ac:dyDescent="0.25">
      <c r="C532" s="22"/>
      <c r="D532" s="1"/>
      <c r="E532" s="1"/>
      <c r="F532" s="1"/>
      <c r="G532" s="1"/>
      <c r="H532" s="1"/>
      <c r="I532" s="185"/>
      <c r="J532" s="130"/>
      <c r="K532" s="1"/>
      <c r="L532" s="1"/>
    </row>
    <row r="533" spans="3:12" ht="12.75" customHeight="1" x14ac:dyDescent="0.25">
      <c r="C533" s="22"/>
      <c r="D533" s="1"/>
      <c r="E533" s="1"/>
      <c r="F533" s="1"/>
      <c r="G533" s="1"/>
      <c r="H533" s="1"/>
      <c r="I533" s="185"/>
      <c r="J533" s="130"/>
      <c r="K533" s="1"/>
      <c r="L533" s="1"/>
    </row>
    <row r="534" spans="3:12" ht="12.75" customHeight="1" x14ac:dyDescent="0.25">
      <c r="C534" s="22"/>
      <c r="D534" s="1"/>
      <c r="E534" s="1"/>
      <c r="F534" s="1"/>
      <c r="G534" s="1"/>
      <c r="H534" s="1"/>
      <c r="I534" s="185"/>
      <c r="J534" s="130"/>
      <c r="K534" s="1"/>
      <c r="L534" s="1"/>
    </row>
    <row r="535" spans="3:12" ht="12.75" customHeight="1" x14ac:dyDescent="0.25">
      <c r="C535" s="22"/>
      <c r="D535" s="1"/>
      <c r="E535" s="1"/>
      <c r="F535" s="1"/>
      <c r="G535" s="1"/>
      <c r="H535" s="1"/>
      <c r="I535" s="185"/>
      <c r="J535" s="130"/>
      <c r="K535" s="1"/>
      <c r="L535" s="1"/>
    </row>
    <row r="536" spans="3:12" ht="12.75" customHeight="1" x14ac:dyDescent="0.25">
      <c r="C536" s="22"/>
      <c r="D536" s="1"/>
      <c r="E536" s="1"/>
      <c r="F536" s="1"/>
      <c r="G536" s="1"/>
      <c r="H536" s="1"/>
      <c r="I536" s="185"/>
      <c r="J536" s="130"/>
      <c r="K536" s="1"/>
      <c r="L536" s="1"/>
    </row>
    <row r="537" spans="3:12" ht="12.75" customHeight="1" x14ac:dyDescent="0.25">
      <c r="C537" s="22"/>
      <c r="D537" s="1"/>
      <c r="E537" s="1"/>
      <c r="F537" s="1"/>
      <c r="G537" s="1"/>
      <c r="H537" s="1"/>
      <c r="I537" s="185"/>
      <c r="J537" s="130"/>
      <c r="K537" s="1"/>
      <c r="L537" s="1"/>
    </row>
    <row r="538" spans="3:12" ht="12.75" customHeight="1" x14ac:dyDescent="0.25">
      <c r="C538" s="22"/>
      <c r="D538" s="1"/>
      <c r="E538" s="1"/>
      <c r="F538" s="1"/>
      <c r="G538" s="1"/>
      <c r="H538" s="1"/>
      <c r="I538" s="185"/>
      <c r="J538" s="130"/>
      <c r="K538" s="1"/>
      <c r="L538" s="1"/>
    </row>
    <row r="539" spans="3:12" ht="12.75" customHeight="1" x14ac:dyDescent="0.25">
      <c r="C539" s="22"/>
      <c r="D539" s="1"/>
      <c r="E539" s="1"/>
      <c r="F539" s="1"/>
      <c r="G539" s="1"/>
      <c r="H539" s="1"/>
      <c r="I539" s="185"/>
      <c r="J539" s="130"/>
      <c r="K539" s="1"/>
      <c r="L539" s="1"/>
    </row>
    <row r="540" spans="3:12" ht="12.75" customHeight="1" x14ac:dyDescent="0.25">
      <c r="C540" s="22"/>
      <c r="D540" s="1"/>
      <c r="E540" s="1"/>
      <c r="F540" s="1"/>
      <c r="G540" s="1"/>
      <c r="H540" s="1"/>
      <c r="I540" s="185"/>
      <c r="J540" s="130"/>
      <c r="K540" s="1"/>
      <c r="L540" s="1"/>
    </row>
    <row r="541" spans="3:12" ht="12.75" customHeight="1" x14ac:dyDescent="0.25">
      <c r="C541" s="22"/>
      <c r="D541" s="1"/>
      <c r="E541" s="1"/>
      <c r="F541" s="1"/>
      <c r="G541" s="1"/>
      <c r="H541" s="1"/>
      <c r="I541" s="185"/>
      <c r="J541" s="130"/>
      <c r="K541" s="1"/>
      <c r="L541" s="1"/>
    </row>
    <row r="542" spans="3:12" ht="12.75" customHeight="1" x14ac:dyDescent="0.25">
      <c r="C542" s="22"/>
      <c r="D542" s="1"/>
      <c r="E542" s="1"/>
      <c r="F542" s="1"/>
      <c r="G542" s="1"/>
      <c r="H542" s="1"/>
      <c r="I542" s="185"/>
      <c r="J542" s="130"/>
      <c r="K542" s="1"/>
      <c r="L542" s="1"/>
    </row>
    <row r="543" spans="3:12" ht="12.75" customHeight="1" x14ac:dyDescent="0.25">
      <c r="C543" s="22"/>
      <c r="D543" s="1"/>
      <c r="E543" s="1"/>
      <c r="F543" s="1"/>
      <c r="G543" s="1"/>
      <c r="H543" s="1"/>
      <c r="I543" s="185"/>
      <c r="J543" s="130"/>
      <c r="K543" s="1"/>
      <c r="L543" s="1"/>
    </row>
    <row r="544" spans="3:12" ht="12.75" customHeight="1" x14ac:dyDescent="0.25">
      <c r="C544" s="22"/>
      <c r="D544" s="1"/>
      <c r="E544" s="1"/>
      <c r="F544" s="1"/>
      <c r="G544" s="1"/>
      <c r="H544" s="1"/>
      <c r="I544" s="185"/>
      <c r="J544" s="130"/>
      <c r="K544" s="1"/>
      <c r="L544" s="1"/>
    </row>
    <row r="545" spans="3:12" ht="12.75" customHeight="1" x14ac:dyDescent="0.25">
      <c r="C545" s="22"/>
      <c r="D545" s="1"/>
      <c r="E545" s="1"/>
      <c r="F545" s="1"/>
      <c r="G545" s="1"/>
      <c r="H545" s="1"/>
      <c r="I545" s="185"/>
      <c r="J545" s="130"/>
      <c r="K545" s="1"/>
      <c r="L545" s="1"/>
    </row>
    <row r="546" spans="3:12" ht="12.75" customHeight="1" x14ac:dyDescent="0.25">
      <c r="C546" s="22"/>
      <c r="D546" s="1"/>
      <c r="E546" s="1"/>
      <c r="F546" s="1"/>
      <c r="G546" s="1"/>
      <c r="H546" s="1"/>
      <c r="I546" s="185"/>
      <c r="J546" s="130"/>
      <c r="K546" s="1"/>
      <c r="L546" s="1"/>
    </row>
    <row r="547" spans="3:12" ht="12.75" customHeight="1" x14ac:dyDescent="0.25">
      <c r="C547" s="22"/>
      <c r="D547" s="1"/>
      <c r="E547" s="1"/>
      <c r="F547" s="1"/>
      <c r="G547" s="1"/>
      <c r="H547" s="1"/>
      <c r="I547" s="185"/>
      <c r="J547" s="130"/>
      <c r="K547" s="1"/>
      <c r="L547" s="1"/>
    </row>
    <row r="548" spans="3:12" ht="12.75" customHeight="1" x14ac:dyDescent="0.25">
      <c r="C548" s="22"/>
      <c r="D548" s="1"/>
      <c r="E548" s="1"/>
      <c r="F548" s="1"/>
      <c r="G548" s="1"/>
      <c r="H548" s="1"/>
      <c r="I548" s="185"/>
      <c r="J548" s="130"/>
      <c r="K548" s="1"/>
      <c r="L548" s="1"/>
    </row>
    <row r="549" spans="3:12" ht="12.75" customHeight="1" x14ac:dyDescent="0.25">
      <c r="C549" s="22"/>
      <c r="D549" s="1"/>
      <c r="E549" s="1"/>
      <c r="F549" s="1"/>
      <c r="G549" s="1"/>
      <c r="H549" s="1"/>
      <c r="I549" s="185"/>
      <c r="J549" s="130"/>
      <c r="K549" s="1"/>
      <c r="L549" s="1"/>
    </row>
    <row r="550" spans="3:12" ht="12.75" customHeight="1" x14ac:dyDescent="0.25">
      <c r="C550" s="22"/>
      <c r="D550" s="1"/>
      <c r="E550" s="1"/>
      <c r="F550" s="1"/>
      <c r="G550" s="1"/>
      <c r="H550" s="1"/>
      <c r="I550" s="185"/>
      <c r="J550" s="130"/>
      <c r="K550" s="1"/>
      <c r="L550" s="1"/>
    </row>
    <row r="551" spans="3:12" ht="12.75" customHeight="1" x14ac:dyDescent="0.25">
      <c r="C551" s="22"/>
      <c r="D551" s="1"/>
      <c r="E551" s="1"/>
      <c r="F551" s="1"/>
      <c r="G551" s="1"/>
      <c r="H551" s="1"/>
      <c r="I551" s="185"/>
      <c r="J551" s="130"/>
      <c r="K551" s="1"/>
      <c r="L551" s="1"/>
    </row>
    <row r="552" spans="3:12" ht="12.75" customHeight="1" x14ac:dyDescent="0.25">
      <c r="C552" s="22"/>
      <c r="D552" s="1"/>
      <c r="E552" s="1"/>
      <c r="F552" s="1"/>
      <c r="G552" s="1"/>
      <c r="H552" s="1"/>
      <c r="I552" s="185"/>
      <c r="J552" s="130"/>
      <c r="K552" s="1"/>
      <c r="L552" s="1"/>
    </row>
    <row r="553" spans="3:12" ht="12.75" customHeight="1" x14ac:dyDescent="0.25">
      <c r="C553" s="22"/>
      <c r="D553" s="1"/>
      <c r="E553" s="1"/>
      <c r="F553" s="1"/>
      <c r="G553" s="1"/>
      <c r="H553" s="1"/>
      <c r="I553" s="185"/>
      <c r="J553" s="130"/>
      <c r="K553" s="1"/>
      <c r="L553" s="1"/>
    </row>
    <row r="554" spans="3:12" ht="12.75" customHeight="1" x14ac:dyDescent="0.25">
      <c r="C554" s="22"/>
      <c r="D554" s="1"/>
      <c r="E554" s="1"/>
      <c r="F554" s="1"/>
      <c r="G554" s="1"/>
      <c r="H554" s="1"/>
      <c r="I554" s="185"/>
      <c r="J554" s="130"/>
      <c r="K554" s="1"/>
      <c r="L554" s="1"/>
    </row>
    <row r="555" spans="3:12" ht="12.75" customHeight="1" x14ac:dyDescent="0.25">
      <c r="C555" s="22"/>
      <c r="D555" s="1"/>
      <c r="E555" s="1"/>
      <c r="F555" s="1"/>
      <c r="G555" s="1"/>
      <c r="H555" s="1"/>
      <c r="I555" s="185"/>
      <c r="J555" s="130"/>
      <c r="K555" s="1"/>
      <c r="L555" s="1"/>
    </row>
    <row r="556" spans="3:12" ht="12.75" customHeight="1" x14ac:dyDescent="0.25">
      <c r="C556" s="22"/>
      <c r="D556" s="1"/>
      <c r="E556" s="1"/>
      <c r="F556" s="1"/>
      <c r="G556" s="1"/>
      <c r="H556" s="1"/>
      <c r="I556" s="185"/>
      <c r="J556" s="130"/>
      <c r="K556" s="1"/>
      <c r="L556" s="1"/>
    </row>
    <row r="557" spans="3:12" ht="12.75" customHeight="1" x14ac:dyDescent="0.25">
      <c r="C557" s="22"/>
      <c r="D557" s="1"/>
      <c r="E557" s="1"/>
      <c r="F557" s="1"/>
      <c r="G557" s="1"/>
      <c r="H557" s="1"/>
      <c r="I557" s="185"/>
      <c r="J557" s="130"/>
      <c r="K557" s="1"/>
      <c r="L557" s="1"/>
    </row>
    <row r="558" spans="3:12" ht="12.75" customHeight="1" x14ac:dyDescent="0.25">
      <c r="C558" s="22"/>
      <c r="D558" s="1"/>
      <c r="E558" s="1"/>
      <c r="F558" s="1"/>
      <c r="G558" s="1"/>
      <c r="H558" s="1"/>
      <c r="I558" s="185"/>
      <c r="J558" s="130"/>
      <c r="K558" s="1"/>
      <c r="L558" s="1"/>
    </row>
    <row r="559" spans="3:12" ht="12.75" customHeight="1" x14ac:dyDescent="0.25">
      <c r="C559" s="22"/>
      <c r="D559" s="1"/>
      <c r="E559" s="1"/>
      <c r="F559" s="1"/>
      <c r="G559" s="1"/>
      <c r="H559" s="1"/>
      <c r="I559" s="185"/>
      <c r="J559" s="130"/>
      <c r="K559" s="1"/>
      <c r="L559" s="1"/>
    </row>
    <row r="560" spans="3:12" ht="12.75" customHeight="1" x14ac:dyDescent="0.25">
      <c r="C560" s="22"/>
      <c r="D560" s="1"/>
      <c r="E560" s="1"/>
      <c r="F560" s="1"/>
      <c r="G560" s="1"/>
      <c r="H560" s="1"/>
      <c r="I560" s="185"/>
      <c r="J560" s="130"/>
      <c r="K560" s="1"/>
      <c r="L560" s="1"/>
    </row>
    <row r="561" spans="3:12" ht="12.75" customHeight="1" x14ac:dyDescent="0.25">
      <c r="C561" s="22"/>
      <c r="D561" s="1"/>
      <c r="E561" s="1"/>
      <c r="F561" s="1"/>
      <c r="G561" s="1"/>
      <c r="H561" s="1"/>
      <c r="I561" s="185"/>
      <c r="J561" s="130"/>
      <c r="K561" s="1"/>
      <c r="L561" s="1"/>
    </row>
    <row r="562" spans="3:12" ht="12.75" customHeight="1" x14ac:dyDescent="0.25">
      <c r="C562" s="22"/>
      <c r="D562" s="1"/>
      <c r="E562" s="1"/>
      <c r="F562" s="1"/>
      <c r="G562" s="1"/>
      <c r="H562" s="1"/>
      <c r="I562" s="185"/>
      <c r="J562" s="130"/>
      <c r="K562" s="1"/>
      <c r="L562" s="1"/>
    </row>
    <row r="563" spans="3:12" ht="12.75" customHeight="1" x14ac:dyDescent="0.25">
      <c r="C563" s="22"/>
      <c r="D563" s="1"/>
      <c r="E563" s="1"/>
      <c r="F563" s="1"/>
      <c r="G563" s="1"/>
      <c r="H563" s="1"/>
      <c r="I563" s="185"/>
      <c r="J563" s="130"/>
      <c r="K563" s="1"/>
      <c r="L563" s="1"/>
    </row>
    <row r="564" spans="3:12" ht="12.75" customHeight="1" x14ac:dyDescent="0.25">
      <c r="C564" s="22"/>
      <c r="D564" s="1"/>
      <c r="E564" s="1"/>
      <c r="F564" s="1"/>
      <c r="G564" s="1"/>
      <c r="H564" s="1"/>
      <c r="I564" s="185"/>
      <c r="J564" s="130"/>
      <c r="K564" s="1"/>
      <c r="L564" s="1"/>
    </row>
    <row r="565" spans="3:12" ht="12.75" customHeight="1" x14ac:dyDescent="0.25">
      <c r="C565" s="22"/>
      <c r="D565" s="1"/>
      <c r="E565" s="1"/>
      <c r="F565" s="1"/>
      <c r="G565" s="1"/>
      <c r="H565" s="1"/>
      <c r="I565" s="185"/>
      <c r="J565" s="130"/>
      <c r="K565" s="1"/>
      <c r="L565" s="1"/>
    </row>
    <row r="566" spans="3:12" ht="12.75" customHeight="1" x14ac:dyDescent="0.25">
      <c r="C566" s="22"/>
      <c r="D566" s="1"/>
      <c r="E566" s="1"/>
      <c r="F566" s="1"/>
      <c r="G566" s="1"/>
      <c r="H566" s="1"/>
      <c r="I566" s="185"/>
      <c r="J566" s="130"/>
      <c r="K566" s="1"/>
      <c r="L566" s="1"/>
    </row>
    <row r="567" spans="3:12" ht="12.75" customHeight="1" x14ac:dyDescent="0.25">
      <c r="C567" s="22"/>
      <c r="D567" s="1"/>
      <c r="E567" s="1"/>
      <c r="F567" s="1"/>
      <c r="G567" s="1"/>
      <c r="H567" s="1"/>
      <c r="I567" s="185"/>
      <c r="J567" s="130"/>
      <c r="K567" s="1"/>
      <c r="L567" s="1"/>
    </row>
    <row r="568" spans="3:12" ht="12.75" customHeight="1" x14ac:dyDescent="0.25">
      <c r="C568" s="22"/>
      <c r="D568" s="1"/>
      <c r="E568" s="1"/>
      <c r="F568" s="1"/>
      <c r="G568" s="1"/>
      <c r="H568" s="1"/>
      <c r="I568" s="185"/>
      <c r="J568" s="130"/>
      <c r="K568" s="1"/>
      <c r="L568" s="1"/>
    </row>
    <row r="569" spans="3:12" ht="12.75" customHeight="1" x14ac:dyDescent="0.25">
      <c r="C569" s="22"/>
      <c r="D569" s="1"/>
      <c r="E569" s="1"/>
      <c r="F569" s="1"/>
      <c r="G569" s="1"/>
      <c r="H569" s="1"/>
      <c r="I569" s="185"/>
      <c r="J569" s="130"/>
      <c r="K569" s="1"/>
      <c r="L569" s="1"/>
    </row>
    <row r="570" spans="3:12" ht="12.75" customHeight="1" x14ac:dyDescent="0.25">
      <c r="C570" s="22"/>
      <c r="D570" s="1"/>
      <c r="E570" s="1"/>
      <c r="F570" s="1"/>
      <c r="G570" s="1"/>
      <c r="H570" s="1"/>
      <c r="I570" s="185"/>
      <c r="J570" s="130"/>
      <c r="K570" s="1"/>
      <c r="L570" s="1"/>
    </row>
    <row r="571" spans="3:12" ht="12.75" customHeight="1" x14ac:dyDescent="0.25">
      <c r="C571" s="22"/>
      <c r="D571" s="1"/>
      <c r="E571" s="1"/>
      <c r="F571" s="1"/>
      <c r="G571" s="1"/>
      <c r="H571" s="1"/>
      <c r="I571" s="185"/>
      <c r="J571" s="130"/>
      <c r="K571" s="1"/>
      <c r="L571" s="1"/>
    </row>
    <row r="572" spans="3:12" ht="12.75" customHeight="1" x14ac:dyDescent="0.25">
      <c r="C572" s="22"/>
      <c r="D572" s="1"/>
      <c r="E572" s="1"/>
      <c r="F572" s="1"/>
      <c r="G572" s="1"/>
      <c r="H572" s="1"/>
      <c r="I572" s="185"/>
      <c r="J572" s="130"/>
      <c r="K572" s="1"/>
      <c r="L572" s="1"/>
    </row>
    <row r="573" spans="3:12" ht="12.75" customHeight="1" x14ac:dyDescent="0.25">
      <c r="C573" s="22"/>
      <c r="D573" s="1"/>
      <c r="E573" s="1"/>
      <c r="F573" s="1"/>
      <c r="G573" s="1"/>
      <c r="H573" s="1"/>
      <c r="I573" s="185"/>
      <c r="J573" s="130"/>
      <c r="K573" s="1"/>
      <c r="L573" s="1"/>
    </row>
    <row r="574" spans="3:12" ht="12.75" customHeight="1" x14ac:dyDescent="0.25">
      <c r="C574" s="22"/>
      <c r="D574" s="1"/>
      <c r="E574" s="1"/>
      <c r="F574" s="1"/>
      <c r="G574" s="1"/>
      <c r="H574" s="1"/>
      <c r="I574" s="185"/>
      <c r="J574" s="130"/>
      <c r="K574" s="1"/>
      <c r="L574" s="1"/>
    </row>
    <row r="575" spans="3:12" ht="12.75" customHeight="1" x14ac:dyDescent="0.25">
      <c r="C575" s="22"/>
      <c r="D575" s="1"/>
      <c r="E575" s="1"/>
      <c r="F575" s="1"/>
      <c r="G575" s="1"/>
      <c r="H575" s="1"/>
      <c r="I575" s="185"/>
      <c r="J575" s="130"/>
      <c r="K575" s="1"/>
      <c r="L575" s="1"/>
    </row>
    <row r="576" spans="3:12" ht="12.75" customHeight="1" x14ac:dyDescent="0.25">
      <c r="C576" s="22"/>
      <c r="D576" s="1"/>
      <c r="E576" s="1"/>
      <c r="F576" s="1"/>
      <c r="G576" s="1"/>
      <c r="H576" s="1"/>
      <c r="I576" s="185"/>
      <c r="J576" s="130"/>
      <c r="K576" s="1"/>
      <c r="L576" s="1"/>
    </row>
    <row r="577" spans="3:12" ht="12.75" customHeight="1" x14ac:dyDescent="0.25">
      <c r="C577" s="22"/>
      <c r="D577" s="1"/>
      <c r="E577" s="1"/>
      <c r="F577" s="1"/>
      <c r="G577" s="1"/>
      <c r="H577" s="1"/>
      <c r="I577" s="185"/>
      <c r="J577" s="130"/>
      <c r="K577" s="1"/>
      <c r="L577" s="1"/>
    </row>
    <row r="578" spans="3:12" ht="12.75" customHeight="1" x14ac:dyDescent="0.25">
      <c r="C578" s="22"/>
      <c r="D578" s="1"/>
      <c r="E578" s="1"/>
      <c r="F578" s="1"/>
      <c r="G578" s="1"/>
      <c r="H578" s="1"/>
      <c r="I578" s="185"/>
      <c r="J578" s="130"/>
      <c r="K578" s="1"/>
      <c r="L578" s="1"/>
    </row>
    <row r="579" spans="3:12" ht="12.75" customHeight="1" x14ac:dyDescent="0.25">
      <c r="C579" s="22"/>
      <c r="D579" s="1"/>
      <c r="E579" s="1"/>
      <c r="F579" s="1"/>
      <c r="G579" s="1"/>
      <c r="H579" s="1"/>
      <c r="I579" s="185"/>
      <c r="J579" s="130"/>
      <c r="K579" s="1"/>
      <c r="L579" s="1"/>
    </row>
    <row r="580" spans="3:12" ht="12.75" customHeight="1" x14ac:dyDescent="0.25">
      <c r="C580" s="22"/>
      <c r="D580" s="1"/>
      <c r="E580" s="1"/>
      <c r="F580" s="1"/>
      <c r="G580" s="1"/>
      <c r="H580" s="1"/>
      <c r="I580" s="185"/>
      <c r="J580" s="130"/>
      <c r="K580" s="1"/>
      <c r="L580" s="1"/>
    </row>
    <row r="581" spans="3:12" ht="12.75" customHeight="1" x14ac:dyDescent="0.25">
      <c r="C581" s="22"/>
      <c r="D581" s="1"/>
      <c r="E581" s="1"/>
      <c r="F581" s="1"/>
      <c r="G581" s="1"/>
      <c r="H581" s="1"/>
      <c r="I581" s="185"/>
      <c r="J581" s="130"/>
      <c r="K581" s="1"/>
      <c r="L581" s="1"/>
    </row>
    <row r="582" spans="3:12" ht="12.75" customHeight="1" x14ac:dyDescent="0.25">
      <c r="C582" s="22"/>
      <c r="D582" s="1"/>
      <c r="E582" s="1"/>
      <c r="F582" s="1"/>
      <c r="G582" s="1"/>
      <c r="H582" s="1"/>
      <c r="I582" s="185"/>
      <c r="J582" s="130"/>
      <c r="K582" s="1"/>
      <c r="L582" s="1"/>
    </row>
    <row r="583" spans="3:12" ht="12.75" customHeight="1" x14ac:dyDescent="0.25">
      <c r="C583" s="22"/>
      <c r="D583" s="1"/>
      <c r="E583" s="1"/>
      <c r="F583" s="1"/>
      <c r="G583" s="1"/>
      <c r="H583" s="1"/>
      <c r="I583" s="185"/>
      <c r="J583" s="130"/>
      <c r="K583" s="1"/>
      <c r="L583" s="1"/>
    </row>
    <row r="584" spans="3:12" ht="12.75" customHeight="1" x14ac:dyDescent="0.25">
      <c r="C584" s="22"/>
      <c r="D584" s="1"/>
      <c r="E584" s="1"/>
      <c r="F584" s="1"/>
      <c r="G584" s="1"/>
      <c r="H584" s="1"/>
      <c r="I584" s="185"/>
      <c r="J584" s="130"/>
      <c r="K584" s="1"/>
      <c r="L584" s="1"/>
    </row>
    <row r="585" spans="3:12" ht="12.75" customHeight="1" x14ac:dyDescent="0.25">
      <c r="C585" s="22"/>
      <c r="D585" s="1"/>
      <c r="E585" s="1"/>
      <c r="F585" s="1"/>
      <c r="G585" s="1"/>
      <c r="H585" s="1"/>
      <c r="I585" s="185"/>
      <c r="J585" s="130"/>
      <c r="K585" s="1"/>
      <c r="L585" s="1"/>
    </row>
    <row r="586" spans="3:12" ht="12.75" customHeight="1" x14ac:dyDescent="0.25">
      <c r="C586" s="22"/>
      <c r="D586" s="1"/>
      <c r="E586" s="1"/>
      <c r="F586" s="1"/>
      <c r="G586" s="1"/>
      <c r="H586" s="1"/>
      <c r="I586" s="185"/>
      <c r="J586" s="130"/>
      <c r="K586" s="1"/>
      <c r="L586" s="1"/>
    </row>
    <row r="587" spans="3:12" ht="12.75" customHeight="1" x14ac:dyDescent="0.25">
      <c r="C587" s="22"/>
      <c r="D587" s="1"/>
      <c r="E587" s="1"/>
      <c r="F587" s="1"/>
      <c r="G587" s="1"/>
      <c r="H587" s="1"/>
      <c r="I587" s="185"/>
      <c r="J587" s="130"/>
      <c r="K587" s="1"/>
      <c r="L587" s="1"/>
    </row>
    <row r="588" spans="3:12" ht="12.75" customHeight="1" x14ac:dyDescent="0.25">
      <c r="C588" s="22"/>
      <c r="D588" s="1"/>
      <c r="E588" s="1"/>
      <c r="F588" s="1"/>
      <c r="G588" s="1"/>
      <c r="H588" s="1"/>
      <c r="I588" s="185"/>
      <c r="J588" s="130"/>
      <c r="K588" s="1"/>
      <c r="L588" s="1"/>
    </row>
    <row r="589" spans="3:12" ht="12.75" customHeight="1" x14ac:dyDescent="0.25">
      <c r="C589" s="22"/>
      <c r="D589" s="1"/>
      <c r="E589" s="1"/>
      <c r="F589" s="1"/>
      <c r="G589" s="1"/>
      <c r="H589" s="1"/>
      <c r="I589" s="185"/>
      <c r="J589" s="130"/>
      <c r="K589" s="1"/>
      <c r="L589" s="1"/>
    </row>
    <row r="590" spans="3:12" ht="12.75" customHeight="1" x14ac:dyDescent="0.25">
      <c r="C590" s="22"/>
      <c r="D590" s="1"/>
      <c r="E590" s="1"/>
      <c r="F590" s="1"/>
      <c r="G590" s="1"/>
      <c r="H590" s="1"/>
      <c r="I590" s="185"/>
      <c r="J590" s="130"/>
      <c r="K590" s="1"/>
      <c r="L590" s="1"/>
    </row>
    <row r="591" spans="3:12" ht="12.75" customHeight="1" x14ac:dyDescent="0.25">
      <c r="C591" s="22"/>
      <c r="D591" s="1"/>
      <c r="E591" s="1"/>
      <c r="F591" s="1"/>
      <c r="G591" s="1"/>
      <c r="H591" s="1"/>
      <c r="I591" s="185"/>
      <c r="J591" s="130"/>
      <c r="K591" s="1"/>
      <c r="L591" s="1"/>
    </row>
    <row r="592" spans="3:12" ht="12.75" customHeight="1" x14ac:dyDescent="0.25">
      <c r="C592" s="22"/>
      <c r="D592" s="1"/>
      <c r="E592" s="1"/>
      <c r="F592" s="1"/>
      <c r="G592" s="1"/>
      <c r="H592" s="1"/>
      <c r="I592" s="185"/>
      <c r="J592" s="130"/>
      <c r="K592" s="1"/>
      <c r="L592" s="1"/>
    </row>
    <row r="593" spans="3:12" ht="12.75" customHeight="1" x14ac:dyDescent="0.25">
      <c r="C593" s="22"/>
      <c r="D593" s="1"/>
      <c r="E593" s="1"/>
      <c r="F593" s="1"/>
      <c r="G593" s="1"/>
      <c r="H593" s="1"/>
      <c r="I593" s="185"/>
      <c r="J593" s="130"/>
      <c r="K593" s="1"/>
      <c r="L593" s="1"/>
    </row>
    <row r="594" spans="3:12" ht="12.75" customHeight="1" x14ac:dyDescent="0.25">
      <c r="C594" s="22"/>
      <c r="D594" s="1"/>
      <c r="E594" s="1"/>
      <c r="F594" s="1"/>
      <c r="G594" s="1"/>
      <c r="H594" s="1"/>
      <c r="I594" s="185"/>
      <c r="J594" s="130"/>
      <c r="K594" s="1"/>
      <c r="L594" s="1"/>
    </row>
    <row r="595" spans="3:12" ht="12.75" customHeight="1" x14ac:dyDescent="0.25">
      <c r="C595" s="22"/>
      <c r="D595" s="1"/>
      <c r="E595" s="1"/>
      <c r="F595" s="1"/>
      <c r="G595" s="1"/>
      <c r="H595" s="1"/>
      <c r="I595" s="185"/>
      <c r="J595" s="130"/>
      <c r="K595" s="1"/>
      <c r="L595" s="1"/>
    </row>
    <row r="596" spans="3:12" ht="12.75" customHeight="1" x14ac:dyDescent="0.25">
      <c r="C596" s="22"/>
      <c r="D596" s="1"/>
      <c r="E596" s="1"/>
      <c r="F596" s="1"/>
      <c r="G596" s="1"/>
      <c r="H596" s="1"/>
      <c r="I596" s="185"/>
      <c r="J596" s="130"/>
      <c r="K596" s="1"/>
      <c r="L596" s="1"/>
    </row>
    <row r="597" spans="3:12" ht="12.75" customHeight="1" x14ac:dyDescent="0.25">
      <c r="C597" s="22"/>
      <c r="D597" s="1"/>
      <c r="E597" s="1"/>
      <c r="F597" s="1"/>
      <c r="G597" s="1"/>
      <c r="H597" s="1"/>
      <c r="I597" s="185"/>
      <c r="J597" s="130"/>
      <c r="K597" s="1"/>
      <c r="L597" s="1"/>
    </row>
    <row r="598" spans="3:12" ht="12.75" customHeight="1" x14ac:dyDescent="0.25">
      <c r="C598" s="22"/>
      <c r="D598" s="1"/>
      <c r="E598" s="1"/>
      <c r="F598" s="1"/>
      <c r="G598" s="1"/>
      <c r="H598" s="1"/>
      <c r="I598" s="185"/>
      <c r="J598" s="130"/>
      <c r="K598" s="1"/>
      <c r="L598" s="1"/>
    </row>
    <row r="599" spans="3:12" ht="12.75" customHeight="1" x14ac:dyDescent="0.25">
      <c r="C599" s="22"/>
      <c r="D599" s="1"/>
      <c r="E599" s="1"/>
      <c r="F599" s="1"/>
      <c r="G599" s="1"/>
      <c r="H599" s="1"/>
      <c r="I599" s="185"/>
      <c r="J599" s="130"/>
      <c r="K599" s="1"/>
      <c r="L599" s="1"/>
    </row>
    <row r="600" spans="3:12" ht="12.75" customHeight="1" x14ac:dyDescent="0.25">
      <c r="C600" s="22"/>
      <c r="D600" s="1"/>
      <c r="E600" s="1"/>
      <c r="F600" s="1"/>
      <c r="G600" s="1"/>
      <c r="H600" s="1"/>
      <c r="I600" s="185"/>
      <c r="J600" s="130"/>
      <c r="K600" s="1"/>
      <c r="L600" s="1"/>
    </row>
    <row r="601" spans="3:12" ht="12.75" customHeight="1" x14ac:dyDescent="0.25">
      <c r="C601" s="22"/>
      <c r="D601" s="1"/>
      <c r="E601" s="1"/>
      <c r="F601" s="1"/>
      <c r="G601" s="1"/>
      <c r="H601" s="1"/>
      <c r="I601" s="185"/>
      <c r="J601" s="130"/>
      <c r="K601" s="1"/>
      <c r="L601" s="1"/>
    </row>
    <row r="602" spans="3:12" ht="12.75" customHeight="1" x14ac:dyDescent="0.25">
      <c r="C602" s="22"/>
      <c r="D602" s="1"/>
      <c r="E602" s="1"/>
      <c r="F602" s="1"/>
      <c r="G602" s="1"/>
      <c r="H602" s="1"/>
      <c r="I602" s="185"/>
      <c r="J602" s="130"/>
      <c r="K602" s="1"/>
      <c r="L602" s="1"/>
    </row>
    <row r="603" spans="3:12" ht="12.75" customHeight="1" x14ac:dyDescent="0.25">
      <c r="C603" s="22"/>
      <c r="D603" s="1"/>
      <c r="E603" s="1"/>
      <c r="F603" s="1"/>
      <c r="G603" s="1"/>
      <c r="H603" s="1"/>
      <c r="I603" s="185"/>
      <c r="J603" s="130"/>
      <c r="K603" s="1"/>
      <c r="L603" s="1"/>
    </row>
    <row r="604" spans="3:12" ht="12.75" customHeight="1" x14ac:dyDescent="0.25">
      <c r="C604" s="22"/>
      <c r="D604" s="1"/>
      <c r="E604" s="1"/>
      <c r="F604" s="1"/>
      <c r="G604" s="1"/>
      <c r="H604" s="1"/>
      <c r="I604" s="185"/>
      <c r="J604" s="130"/>
      <c r="K604" s="1"/>
      <c r="L604" s="1"/>
    </row>
    <row r="605" spans="3:12" ht="12.75" customHeight="1" x14ac:dyDescent="0.25">
      <c r="C605" s="22"/>
      <c r="D605" s="1"/>
      <c r="E605" s="1"/>
      <c r="F605" s="1"/>
      <c r="G605" s="1"/>
      <c r="H605" s="1"/>
      <c r="I605" s="185"/>
      <c r="J605" s="130"/>
      <c r="K605" s="1"/>
      <c r="L605" s="1"/>
    </row>
    <row r="606" spans="3:12" ht="12.75" customHeight="1" x14ac:dyDescent="0.25">
      <c r="C606" s="22"/>
      <c r="D606" s="1"/>
      <c r="E606" s="1"/>
      <c r="F606" s="1"/>
      <c r="G606" s="1"/>
      <c r="H606" s="1"/>
      <c r="I606" s="185"/>
      <c r="J606" s="130"/>
      <c r="K606" s="1"/>
      <c r="L606" s="1"/>
    </row>
    <row r="607" spans="3:12" ht="12.75" customHeight="1" x14ac:dyDescent="0.25">
      <c r="C607" s="22"/>
      <c r="D607" s="1"/>
      <c r="E607" s="1"/>
      <c r="F607" s="1"/>
      <c r="G607" s="1"/>
      <c r="H607" s="1"/>
      <c r="I607" s="185"/>
      <c r="J607" s="130"/>
      <c r="K607" s="1"/>
      <c r="L607" s="1"/>
    </row>
    <row r="608" spans="3:12" ht="12.75" customHeight="1" x14ac:dyDescent="0.25">
      <c r="C608" s="22"/>
      <c r="D608" s="1"/>
      <c r="E608" s="1"/>
      <c r="F608" s="1"/>
      <c r="G608" s="1"/>
      <c r="H608" s="1"/>
      <c r="I608" s="185"/>
      <c r="J608" s="130"/>
      <c r="K608" s="1"/>
      <c r="L608" s="1"/>
    </row>
    <row r="609" spans="3:12" ht="12.75" customHeight="1" x14ac:dyDescent="0.25">
      <c r="C609" s="22"/>
      <c r="D609" s="1"/>
      <c r="E609" s="1"/>
      <c r="F609" s="1"/>
      <c r="G609" s="1"/>
      <c r="H609" s="1"/>
      <c r="I609" s="185"/>
      <c r="J609" s="130"/>
      <c r="K609" s="1"/>
      <c r="L609" s="1"/>
    </row>
    <row r="610" spans="3:12" ht="12.75" customHeight="1" x14ac:dyDescent="0.25">
      <c r="C610" s="22"/>
      <c r="D610" s="1"/>
      <c r="E610" s="1"/>
      <c r="F610" s="1"/>
      <c r="G610" s="1"/>
      <c r="H610" s="1"/>
      <c r="I610" s="185"/>
      <c r="J610" s="130"/>
      <c r="K610" s="1"/>
      <c r="L610" s="1"/>
    </row>
    <row r="611" spans="3:12" ht="12.75" customHeight="1" x14ac:dyDescent="0.25">
      <c r="C611" s="22"/>
      <c r="D611" s="1"/>
      <c r="E611" s="1"/>
      <c r="F611" s="1"/>
      <c r="G611" s="1"/>
      <c r="H611" s="1"/>
      <c r="I611" s="185"/>
      <c r="J611" s="130"/>
      <c r="K611" s="1"/>
      <c r="L611" s="1"/>
    </row>
    <row r="612" spans="3:12" ht="12.75" customHeight="1" x14ac:dyDescent="0.25">
      <c r="C612" s="22"/>
      <c r="D612" s="1"/>
      <c r="E612" s="1"/>
      <c r="F612" s="1"/>
      <c r="G612" s="1"/>
      <c r="H612" s="1"/>
      <c r="I612" s="185"/>
      <c r="J612" s="130"/>
      <c r="K612" s="1"/>
      <c r="L612" s="1"/>
    </row>
    <row r="613" spans="3:12" ht="12.75" customHeight="1" x14ac:dyDescent="0.25">
      <c r="C613" s="22"/>
      <c r="D613" s="1"/>
      <c r="E613" s="1"/>
      <c r="F613" s="1"/>
      <c r="G613" s="1"/>
      <c r="H613" s="1"/>
      <c r="I613" s="185"/>
      <c r="J613" s="130"/>
      <c r="K613" s="1"/>
      <c r="L613" s="1"/>
    </row>
    <row r="614" spans="3:12" ht="12.75" customHeight="1" x14ac:dyDescent="0.25">
      <c r="C614" s="22"/>
      <c r="D614" s="1"/>
      <c r="E614" s="1"/>
      <c r="F614" s="1"/>
      <c r="G614" s="1"/>
      <c r="H614" s="1"/>
      <c r="I614" s="185"/>
      <c r="J614" s="130"/>
      <c r="K614" s="1"/>
      <c r="L614" s="1"/>
    </row>
    <row r="615" spans="3:12" ht="12.75" customHeight="1" x14ac:dyDescent="0.25">
      <c r="C615" s="22"/>
      <c r="D615" s="1"/>
      <c r="E615" s="1"/>
      <c r="F615" s="1"/>
      <c r="G615" s="1"/>
      <c r="H615" s="1"/>
      <c r="I615" s="185"/>
      <c r="J615" s="130"/>
      <c r="K615" s="1"/>
      <c r="L615" s="1"/>
    </row>
    <row r="616" spans="3:12" ht="12.75" customHeight="1" x14ac:dyDescent="0.25">
      <c r="C616" s="22"/>
      <c r="D616" s="1"/>
      <c r="E616" s="1"/>
      <c r="F616" s="1"/>
      <c r="G616" s="1"/>
      <c r="H616" s="1"/>
      <c r="I616" s="185"/>
      <c r="J616" s="130"/>
      <c r="K616" s="1"/>
      <c r="L616" s="1"/>
    </row>
    <row r="617" spans="3:12" ht="12.75" customHeight="1" x14ac:dyDescent="0.25">
      <c r="C617" s="22"/>
      <c r="D617" s="1"/>
      <c r="E617" s="1"/>
      <c r="F617" s="1"/>
      <c r="G617" s="1"/>
      <c r="H617" s="1"/>
      <c r="I617" s="185"/>
      <c r="J617" s="130"/>
      <c r="K617" s="1"/>
      <c r="L617" s="1"/>
    </row>
    <row r="618" spans="3:12" ht="12.75" customHeight="1" x14ac:dyDescent="0.25">
      <c r="C618" s="22"/>
      <c r="D618" s="1"/>
      <c r="E618" s="1"/>
      <c r="F618" s="1"/>
      <c r="G618" s="1"/>
      <c r="H618" s="1"/>
      <c r="I618" s="185"/>
      <c r="J618" s="130"/>
      <c r="K618" s="1"/>
      <c r="L618" s="1"/>
    </row>
    <row r="619" spans="3:12" ht="12.75" customHeight="1" x14ac:dyDescent="0.25">
      <c r="C619" s="22"/>
      <c r="D619" s="1"/>
      <c r="E619" s="1"/>
      <c r="F619" s="1"/>
      <c r="G619" s="1"/>
      <c r="H619" s="1"/>
      <c r="I619" s="185"/>
      <c r="J619" s="130"/>
      <c r="K619" s="1"/>
      <c r="L619" s="1"/>
    </row>
    <row r="620" spans="3:12" ht="12.75" customHeight="1" x14ac:dyDescent="0.25">
      <c r="C620" s="22"/>
      <c r="D620" s="1"/>
      <c r="E620" s="1"/>
      <c r="F620" s="1"/>
      <c r="G620" s="1"/>
      <c r="H620" s="1"/>
      <c r="I620" s="185"/>
      <c r="J620" s="130"/>
      <c r="K620" s="1"/>
      <c r="L620" s="1"/>
    </row>
    <row r="621" spans="3:12" ht="12.75" customHeight="1" x14ac:dyDescent="0.25">
      <c r="C621" s="22"/>
      <c r="D621" s="1"/>
      <c r="E621" s="1"/>
      <c r="F621" s="1"/>
      <c r="G621" s="1"/>
      <c r="H621" s="1"/>
      <c r="I621" s="185"/>
      <c r="J621" s="130"/>
      <c r="K621" s="1"/>
      <c r="L621" s="1"/>
    </row>
    <row r="622" spans="3:12" ht="12.75" customHeight="1" x14ac:dyDescent="0.25">
      <c r="C622" s="22"/>
      <c r="D622" s="1"/>
      <c r="E622" s="1"/>
      <c r="F622" s="1"/>
      <c r="G622" s="1"/>
      <c r="H622" s="1"/>
      <c r="I622" s="185"/>
      <c r="J622" s="130"/>
      <c r="K622" s="1"/>
      <c r="L622" s="1"/>
    </row>
    <row r="623" spans="3:12" ht="12.75" customHeight="1" x14ac:dyDescent="0.25">
      <c r="C623" s="22"/>
      <c r="D623" s="1"/>
      <c r="E623" s="1"/>
      <c r="F623" s="1"/>
      <c r="G623" s="1"/>
      <c r="H623" s="1"/>
      <c r="I623" s="185"/>
      <c r="J623" s="130"/>
      <c r="K623" s="1"/>
      <c r="L623" s="1"/>
    </row>
    <row r="624" spans="3:12" ht="12.75" customHeight="1" x14ac:dyDescent="0.25">
      <c r="C624" s="22"/>
      <c r="D624" s="1"/>
      <c r="E624" s="1"/>
      <c r="F624" s="1"/>
      <c r="G624" s="1"/>
      <c r="H624" s="1"/>
      <c r="I624" s="185"/>
      <c r="J624" s="130"/>
      <c r="K624" s="1"/>
      <c r="L624" s="1"/>
    </row>
    <row r="625" spans="3:12" ht="12.75" customHeight="1" x14ac:dyDescent="0.25">
      <c r="C625" s="22"/>
      <c r="D625" s="1"/>
      <c r="E625" s="1"/>
      <c r="F625" s="1"/>
      <c r="G625" s="1"/>
      <c r="H625" s="1"/>
      <c r="I625" s="185"/>
      <c r="J625" s="130"/>
      <c r="K625" s="1"/>
      <c r="L625" s="1"/>
    </row>
    <row r="626" spans="3:12" ht="12.75" customHeight="1" x14ac:dyDescent="0.25">
      <c r="C626" s="22"/>
      <c r="D626" s="1"/>
      <c r="E626" s="1"/>
      <c r="F626" s="1"/>
      <c r="G626" s="1"/>
      <c r="H626" s="1"/>
      <c r="I626" s="185"/>
      <c r="J626" s="130"/>
      <c r="K626" s="1"/>
      <c r="L626" s="1"/>
    </row>
    <row r="627" spans="3:12" ht="12.75" customHeight="1" x14ac:dyDescent="0.25">
      <c r="C627" s="22"/>
      <c r="D627" s="1"/>
      <c r="E627" s="1"/>
      <c r="F627" s="1"/>
      <c r="G627" s="1"/>
      <c r="H627" s="1"/>
      <c r="I627" s="185"/>
      <c r="J627" s="130"/>
      <c r="K627" s="1"/>
      <c r="L627" s="1"/>
    </row>
    <row r="628" spans="3:12" ht="12.75" customHeight="1" x14ac:dyDescent="0.25">
      <c r="C628" s="22"/>
      <c r="D628" s="1"/>
      <c r="E628" s="1"/>
      <c r="F628" s="1"/>
      <c r="G628" s="1"/>
      <c r="H628" s="1"/>
      <c r="I628" s="185"/>
      <c r="J628" s="130"/>
      <c r="K628" s="1"/>
      <c r="L628" s="1"/>
    </row>
    <row r="629" spans="3:12" ht="12.75" customHeight="1" x14ac:dyDescent="0.25">
      <c r="C629" s="22"/>
      <c r="D629" s="1"/>
      <c r="E629" s="1"/>
      <c r="F629" s="1"/>
      <c r="G629" s="1"/>
      <c r="H629" s="1"/>
      <c r="I629" s="185"/>
      <c r="J629" s="130"/>
      <c r="K629" s="1"/>
      <c r="L629" s="1"/>
    </row>
    <row r="630" spans="3:12" ht="12.75" customHeight="1" x14ac:dyDescent="0.25">
      <c r="C630" s="22"/>
      <c r="D630" s="1"/>
      <c r="E630" s="1"/>
      <c r="F630" s="1"/>
      <c r="G630" s="1"/>
      <c r="H630" s="1"/>
      <c r="I630" s="185"/>
      <c r="J630" s="130"/>
      <c r="K630" s="1"/>
      <c r="L630" s="1"/>
    </row>
    <row r="631" spans="3:12" ht="12.75" customHeight="1" x14ac:dyDescent="0.25">
      <c r="C631" s="22"/>
      <c r="D631" s="1"/>
      <c r="E631" s="1"/>
      <c r="F631" s="1"/>
      <c r="G631" s="1"/>
      <c r="H631" s="1"/>
      <c r="I631" s="185"/>
      <c r="J631" s="130"/>
      <c r="K631" s="1"/>
      <c r="L631" s="1"/>
    </row>
    <row r="632" spans="3:12" ht="12.75" customHeight="1" x14ac:dyDescent="0.25">
      <c r="C632" s="22"/>
      <c r="D632" s="1"/>
      <c r="E632" s="1"/>
      <c r="F632" s="1"/>
      <c r="G632" s="1"/>
      <c r="H632" s="1"/>
      <c r="I632" s="185"/>
      <c r="J632" s="130"/>
      <c r="K632" s="1"/>
      <c r="L632" s="1"/>
    </row>
    <row r="633" spans="3:12" ht="12.75" customHeight="1" x14ac:dyDescent="0.25">
      <c r="C633" s="22"/>
      <c r="D633" s="1"/>
      <c r="E633" s="1"/>
      <c r="F633" s="1"/>
      <c r="G633" s="1"/>
      <c r="H633" s="1"/>
      <c r="I633" s="185"/>
      <c r="J633" s="130"/>
      <c r="K633" s="1"/>
      <c r="L633" s="1"/>
    </row>
    <row r="634" spans="3:12" ht="12.75" customHeight="1" x14ac:dyDescent="0.25">
      <c r="C634" s="22"/>
      <c r="D634" s="1"/>
      <c r="E634" s="1"/>
      <c r="F634" s="1"/>
      <c r="G634" s="1"/>
      <c r="H634" s="1"/>
      <c r="I634" s="185"/>
      <c r="J634" s="130"/>
      <c r="K634" s="1"/>
      <c r="L634" s="1"/>
    </row>
    <row r="635" spans="3:12" ht="12.75" customHeight="1" x14ac:dyDescent="0.25">
      <c r="C635" s="22"/>
      <c r="D635" s="1"/>
      <c r="E635" s="1"/>
      <c r="F635" s="1"/>
      <c r="G635" s="1"/>
      <c r="H635" s="1"/>
      <c r="I635" s="185"/>
      <c r="J635" s="130"/>
      <c r="K635" s="1"/>
      <c r="L635" s="1"/>
    </row>
    <row r="636" spans="3:12" ht="12.75" customHeight="1" x14ac:dyDescent="0.25">
      <c r="C636" s="22"/>
      <c r="D636" s="1"/>
      <c r="E636" s="1"/>
      <c r="F636" s="1"/>
      <c r="G636" s="1"/>
      <c r="H636" s="1"/>
      <c r="I636" s="185"/>
      <c r="J636" s="130"/>
      <c r="K636" s="1"/>
      <c r="L636" s="1"/>
    </row>
    <row r="637" spans="3:12" ht="12.75" customHeight="1" x14ac:dyDescent="0.25">
      <c r="C637" s="22"/>
      <c r="D637" s="1"/>
      <c r="E637" s="1"/>
      <c r="F637" s="1"/>
      <c r="G637" s="1"/>
      <c r="H637" s="1"/>
      <c r="I637" s="185"/>
      <c r="J637" s="130"/>
      <c r="K637" s="1"/>
      <c r="L637" s="1"/>
    </row>
    <row r="638" spans="3:12" ht="12.75" customHeight="1" x14ac:dyDescent="0.25">
      <c r="C638" s="22"/>
      <c r="D638" s="1"/>
      <c r="E638" s="1"/>
      <c r="F638" s="1"/>
      <c r="G638" s="1"/>
      <c r="H638" s="1"/>
      <c r="I638" s="185"/>
      <c r="J638" s="130"/>
      <c r="K638" s="1"/>
      <c r="L638" s="1"/>
    </row>
    <row r="639" spans="3:12" ht="12.75" customHeight="1" x14ac:dyDescent="0.25">
      <c r="C639" s="22"/>
      <c r="D639" s="1"/>
      <c r="E639" s="1"/>
      <c r="F639" s="1"/>
      <c r="G639" s="1"/>
      <c r="H639" s="1"/>
      <c r="I639" s="185"/>
      <c r="J639" s="130"/>
      <c r="K639" s="1"/>
      <c r="L639" s="1"/>
    </row>
    <row r="640" spans="3:12" ht="12.75" customHeight="1" x14ac:dyDescent="0.25">
      <c r="C640" s="22"/>
      <c r="D640" s="1"/>
      <c r="E640" s="1"/>
      <c r="F640" s="1"/>
      <c r="G640" s="1"/>
      <c r="H640" s="1"/>
      <c r="I640" s="185"/>
      <c r="J640" s="130"/>
      <c r="K640" s="1"/>
      <c r="L640" s="1"/>
    </row>
    <row r="641" spans="3:12" ht="12.75" customHeight="1" x14ac:dyDescent="0.25">
      <c r="C641" s="22"/>
      <c r="D641" s="1"/>
      <c r="E641" s="1"/>
      <c r="F641" s="1"/>
      <c r="G641" s="1"/>
      <c r="H641" s="1"/>
      <c r="I641" s="185"/>
      <c r="J641" s="130"/>
      <c r="K641" s="1"/>
      <c r="L641" s="1"/>
    </row>
    <row r="642" spans="3:12" ht="12.75" customHeight="1" x14ac:dyDescent="0.25">
      <c r="C642" s="22"/>
      <c r="D642" s="1"/>
      <c r="E642" s="1"/>
      <c r="F642" s="1"/>
      <c r="G642" s="1"/>
      <c r="H642" s="1"/>
      <c r="I642" s="185"/>
      <c r="J642" s="130"/>
      <c r="K642" s="1"/>
      <c r="L642" s="1"/>
    </row>
    <row r="643" spans="3:12" ht="12.75" customHeight="1" x14ac:dyDescent="0.25">
      <c r="C643" s="22"/>
      <c r="D643" s="1"/>
      <c r="E643" s="1"/>
      <c r="F643" s="1"/>
      <c r="G643" s="1"/>
      <c r="H643" s="1"/>
      <c r="I643" s="185"/>
      <c r="J643" s="130"/>
      <c r="K643" s="1"/>
      <c r="L643" s="1"/>
    </row>
    <row r="644" spans="3:12" ht="12.75" customHeight="1" x14ac:dyDescent="0.25">
      <c r="C644" s="22"/>
      <c r="D644" s="1"/>
      <c r="E644" s="1"/>
      <c r="F644" s="1"/>
      <c r="G644" s="1"/>
      <c r="H644" s="1"/>
      <c r="I644" s="185"/>
      <c r="J644" s="130"/>
      <c r="K644" s="1"/>
      <c r="L644" s="1"/>
    </row>
    <row r="645" spans="3:12" ht="12.75" customHeight="1" x14ac:dyDescent="0.25">
      <c r="C645" s="22"/>
      <c r="D645" s="1"/>
      <c r="E645" s="1"/>
      <c r="F645" s="1"/>
      <c r="G645" s="1"/>
      <c r="H645" s="1"/>
      <c r="I645" s="185"/>
      <c r="J645" s="130"/>
      <c r="K645" s="1"/>
      <c r="L645" s="1"/>
    </row>
    <row r="646" spans="3:12" ht="12.75" customHeight="1" x14ac:dyDescent="0.25">
      <c r="C646" s="22"/>
      <c r="D646" s="1"/>
      <c r="E646" s="1"/>
      <c r="F646" s="1"/>
      <c r="G646" s="1"/>
      <c r="H646" s="1"/>
      <c r="I646" s="185"/>
      <c r="J646" s="130"/>
      <c r="K646" s="1"/>
      <c r="L646" s="1"/>
    </row>
    <row r="647" spans="3:12" ht="12.75" customHeight="1" x14ac:dyDescent="0.25">
      <c r="C647" s="22"/>
      <c r="D647" s="1"/>
      <c r="E647" s="1"/>
      <c r="F647" s="1"/>
      <c r="G647" s="1"/>
      <c r="H647" s="1"/>
      <c r="I647" s="185"/>
      <c r="J647" s="130"/>
      <c r="K647" s="1"/>
      <c r="L647" s="1"/>
    </row>
    <row r="648" spans="3:12" ht="12.75" customHeight="1" x14ac:dyDescent="0.25">
      <c r="C648" s="22"/>
      <c r="D648" s="1"/>
      <c r="E648" s="1"/>
      <c r="F648" s="1"/>
      <c r="G648" s="1"/>
      <c r="H648" s="1"/>
      <c r="I648" s="185"/>
      <c r="J648" s="130"/>
      <c r="K648" s="1"/>
      <c r="L648" s="1"/>
    </row>
    <row r="649" spans="3:12" ht="12.75" customHeight="1" x14ac:dyDescent="0.25">
      <c r="C649" s="22"/>
      <c r="D649" s="1"/>
      <c r="E649" s="1"/>
      <c r="F649" s="1"/>
      <c r="G649" s="1"/>
      <c r="H649" s="1"/>
      <c r="I649" s="185"/>
      <c r="J649" s="130"/>
      <c r="K649" s="1"/>
      <c r="L649" s="1"/>
    </row>
    <row r="650" spans="3:12" ht="12.75" customHeight="1" x14ac:dyDescent="0.25">
      <c r="C650" s="22"/>
      <c r="D650" s="1"/>
      <c r="E650" s="1"/>
      <c r="F650" s="1"/>
      <c r="G650" s="1"/>
      <c r="H650" s="1"/>
      <c r="I650" s="185"/>
      <c r="J650" s="130"/>
      <c r="K650" s="1"/>
      <c r="L650" s="1"/>
    </row>
    <row r="651" spans="3:12" ht="12.75" customHeight="1" x14ac:dyDescent="0.25">
      <c r="C651" s="22"/>
      <c r="D651" s="1"/>
      <c r="E651" s="1"/>
      <c r="F651" s="1"/>
      <c r="G651" s="1"/>
      <c r="H651" s="1"/>
      <c r="I651" s="185"/>
      <c r="J651" s="130"/>
      <c r="K651" s="1"/>
      <c r="L651" s="1"/>
    </row>
    <row r="652" spans="3:12" ht="12.75" customHeight="1" x14ac:dyDescent="0.25">
      <c r="C652" s="22"/>
      <c r="D652" s="1"/>
      <c r="E652" s="1"/>
      <c r="F652" s="1"/>
      <c r="G652" s="1"/>
      <c r="H652" s="1"/>
      <c r="I652" s="185"/>
      <c r="J652" s="130"/>
      <c r="K652" s="1"/>
      <c r="L652" s="1"/>
    </row>
    <row r="653" spans="3:12" ht="12.75" customHeight="1" x14ac:dyDescent="0.25">
      <c r="C653" s="22"/>
      <c r="D653" s="1"/>
      <c r="E653" s="1"/>
      <c r="F653" s="1"/>
      <c r="G653" s="1"/>
      <c r="H653" s="1"/>
      <c r="I653" s="185"/>
      <c r="J653" s="130"/>
      <c r="K653" s="1"/>
      <c r="L653" s="1"/>
    </row>
    <row r="654" spans="3:12" ht="12.75" customHeight="1" x14ac:dyDescent="0.25">
      <c r="C654" s="22"/>
      <c r="D654" s="1"/>
      <c r="E654" s="1"/>
      <c r="F654" s="1"/>
      <c r="G654" s="1"/>
      <c r="H654" s="1"/>
      <c r="I654" s="185"/>
      <c r="J654" s="130"/>
      <c r="K654" s="1"/>
      <c r="L654" s="1"/>
    </row>
    <row r="655" spans="3:12" ht="12.75" customHeight="1" x14ac:dyDescent="0.25">
      <c r="C655" s="22"/>
      <c r="D655" s="1"/>
      <c r="E655" s="1"/>
      <c r="F655" s="1"/>
      <c r="G655" s="1"/>
      <c r="H655" s="1"/>
      <c r="I655" s="185"/>
      <c r="J655" s="130"/>
      <c r="K655" s="1"/>
      <c r="L655" s="1"/>
    </row>
    <row r="656" spans="3:12" ht="12.75" customHeight="1" x14ac:dyDescent="0.25">
      <c r="C656" s="22"/>
      <c r="D656" s="1"/>
      <c r="E656" s="1"/>
      <c r="F656" s="1"/>
      <c r="G656" s="1"/>
      <c r="H656" s="1"/>
      <c r="I656" s="185"/>
      <c r="J656" s="130"/>
      <c r="K656" s="1"/>
      <c r="L656" s="1"/>
    </row>
    <row r="657" spans="3:12" ht="12.75" customHeight="1" x14ac:dyDescent="0.25">
      <c r="C657" s="22"/>
      <c r="D657" s="1"/>
      <c r="E657" s="1"/>
      <c r="F657" s="1"/>
      <c r="G657" s="1"/>
      <c r="H657" s="1"/>
      <c r="I657" s="185"/>
      <c r="J657" s="130"/>
      <c r="K657" s="1"/>
      <c r="L657" s="1"/>
    </row>
    <row r="658" spans="3:12" ht="12.75" customHeight="1" x14ac:dyDescent="0.25">
      <c r="C658" s="22"/>
      <c r="D658" s="1"/>
      <c r="E658" s="1"/>
      <c r="F658" s="1"/>
      <c r="G658" s="1"/>
      <c r="H658" s="1"/>
      <c r="I658" s="185"/>
      <c r="J658" s="130"/>
      <c r="K658" s="1"/>
      <c r="L658" s="1"/>
    </row>
    <row r="659" spans="3:12" ht="12.75" customHeight="1" x14ac:dyDescent="0.25">
      <c r="C659" s="22"/>
      <c r="D659" s="1"/>
      <c r="E659" s="1"/>
      <c r="F659" s="1"/>
      <c r="G659" s="1"/>
      <c r="H659" s="1"/>
      <c r="I659" s="185"/>
      <c r="J659" s="130"/>
      <c r="K659" s="1"/>
      <c r="L659" s="1"/>
    </row>
    <row r="660" spans="3:12" ht="12.75" customHeight="1" x14ac:dyDescent="0.25">
      <c r="C660" s="22"/>
      <c r="D660" s="1"/>
      <c r="E660" s="1"/>
      <c r="F660" s="1"/>
      <c r="G660" s="1"/>
      <c r="H660" s="1"/>
      <c r="I660" s="185"/>
      <c r="J660" s="130"/>
      <c r="K660" s="1"/>
      <c r="L660" s="1"/>
    </row>
    <row r="661" spans="3:12" ht="12.75" customHeight="1" x14ac:dyDescent="0.25">
      <c r="C661" s="22"/>
      <c r="D661" s="1"/>
      <c r="E661" s="1"/>
      <c r="F661" s="1"/>
      <c r="G661" s="1"/>
      <c r="H661" s="1"/>
      <c r="I661" s="185"/>
      <c r="J661" s="130"/>
      <c r="K661" s="1"/>
      <c r="L661" s="1"/>
    </row>
    <row r="662" spans="3:12" ht="12.75" customHeight="1" x14ac:dyDescent="0.25">
      <c r="C662" s="22"/>
      <c r="D662" s="1"/>
      <c r="E662" s="1"/>
      <c r="F662" s="1"/>
      <c r="G662" s="1"/>
      <c r="H662" s="1"/>
      <c r="I662" s="185"/>
      <c r="J662" s="130"/>
      <c r="K662" s="1"/>
      <c r="L662" s="1"/>
    </row>
    <row r="663" spans="3:12" ht="12.75" customHeight="1" x14ac:dyDescent="0.25">
      <c r="C663" s="22"/>
      <c r="D663" s="1"/>
      <c r="E663" s="1"/>
      <c r="F663" s="1"/>
      <c r="G663" s="1"/>
      <c r="H663" s="1"/>
      <c r="I663" s="185"/>
      <c r="J663" s="130"/>
      <c r="K663" s="1"/>
      <c r="L663" s="1"/>
    </row>
    <row r="664" spans="3:12" ht="12.75" customHeight="1" x14ac:dyDescent="0.25">
      <c r="C664" s="22"/>
      <c r="D664" s="1"/>
      <c r="E664" s="1"/>
      <c r="F664" s="1"/>
      <c r="G664" s="1"/>
      <c r="H664" s="1"/>
      <c r="I664" s="185"/>
      <c r="J664" s="130"/>
      <c r="K664" s="1"/>
      <c r="L664" s="1"/>
    </row>
    <row r="665" spans="3:12" ht="12.75" customHeight="1" x14ac:dyDescent="0.25">
      <c r="C665" s="22"/>
      <c r="D665" s="1"/>
      <c r="E665" s="1"/>
      <c r="F665" s="1"/>
      <c r="G665" s="1"/>
      <c r="H665" s="1"/>
      <c r="I665" s="185"/>
      <c r="J665" s="130"/>
      <c r="K665" s="1"/>
      <c r="L665" s="1"/>
    </row>
    <row r="666" spans="3:12" ht="12.75" customHeight="1" x14ac:dyDescent="0.25">
      <c r="C666" s="22"/>
      <c r="D666" s="1"/>
      <c r="E666" s="1"/>
      <c r="F666" s="1"/>
      <c r="G666" s="1"/>
      <c r="H666" s="1"/>
      <c r="I666" s="185"/>
      <c r="J666" s="130"/>
      <c r="K666" s="1"/>
      <c r="L666" s="1"/>
    </row>
    <row r="667" spans="3:12" ht="12.75" customHeight="1" x14ac:dyDescent="0.25">
      <c r="C667" s="22"/>
      <c r="D667" s="1"/>
      <c r="E667" s="1"/>
      <c r="F667" s="1"/>
      <c r="G667" s="1"/>
      <c r="H667" s="1"/>
      <c r="I667" s="185"/>
      <c r="J667" s="130"/>
      <c r="K667" s="1"/>
      <c r="L667" s="1"/>
    </row>
    <row r="668" spans="3:12" ht="12.75" customHeight="1" x14ac:dyDescent="0.25">
      <c r="C668" s="22"/>
      <c r="D668" s="1"/>
      <c r="E668" s="1"/>
      <c r="F668" s="1"/>
      <c r="G668" s="1"/>
      <c r="H668" s="1"/>
      <c r="I668" s="185"/>
      <c r="J668" s="130"/>
      <c r="K668" s="1"/>
      <c r="L668" s="1"/>
    </row>
    <row r="669" spans="3:12" ht="12.75" customHeight="1" x14ac:dyDescent="0.25">
      <c r="C669" s="22"/>
      <c r="D669" s="1"/>
      <c r="E669" s="1"/>
      <c r="F669" s="1"/>
      <c r="G669" s="1"/>
      <c r="H669" s="1"/>
      <c r="I669" s="185"/>
      <c r="J669" s="130"/>
      <c r="K669" s="1"/>
      <c r="L669" s="1"/>
    </row>
    <row r="670" spans="3:12" ht="12.75" customHeight="1" x14ac:dyDescent="0.25">
      <c r="C670" s="22"/>
      <c r="D670" s="1"/>
      <c r="E670" s="1"/>
      <c r="F670" s="1"/>
      <c r="G670" s="1"/>
      <c r="H670" s="1"/>
      <c r="I670" s="185"/>
      <c r="J670" s="130"/>
      <c r="K670" s="1"/>
      <c r="L670" s="1"/>
    </row>
    <row r="671" spans="3:12" ht="12.75" customHeight="1" x14ac:dyDescent="0.25">
      <c r="C671" s="22"/>
      <c r="D671" s="1"/>
      <c r="E671" s="1"/>
      <c r="F671" s="1"/>
      <c r="G671" s="1"/>
      <c r="H671" s="1"/>
      <c r="I671" s="185"/>
      <c r="J671" s="130"/>
      <c r="K671" s="1"/>
      <c r="L671" s="1"/>
    </row>
    <row r="672" spans="3:12" ht="12.75" customHeight="1" x14ac:dyDescent="0.25">
      <c r="C672" s="22"/>
      <c r="D672" s="1"/>
      <c r="E672" s="1"/>
      <c r="F672" s="1"/>
      <c r="G672" s="1"/>
      <c r="H672" s="1"/>
      <c r="I672" s="185"/>
      <c r="J672" s="130"/>
      <c r="K672" s="1"/>
      <c r="L672" s="1"/>
    </row>
    <row r="673" spans="3:12" ht="12.75" customHeight="1" x14ac:dyDescent="0.25">
      <c r="C673" s="22"/>
      <c r="D673" s="1"/>
      <c r="E673" s="1"/>
      <c r="F673" s="1"/>
      <c r="G673" s="1"/>
      <c r="H673" s="1"/>
      <c r="I673" s="185"/>
      <c r="J673" s="130"/>
      <c r="K673" s="1"/>
      <c r="L673" s="1"/>
    </row>
    <row r="674" spans="3:12" ht="12.75" customHeight="1" x14ac:dyDescent="0.25">
      <c r="C674" s="22"/>
      <c r="D674" s="1"/>
      <c r="E674" s="1"/>
      <c r="F674" s="1"/>
      <c r="G674" s="1"/>
      <c r="H674" s="1"/>
      <c r="I674" s="185"/>
      <c r="J674" s="130"/>
      <c r="K674" s="1"/>
      <c r="L674" s="1"/>
    </row>
    <row r="675" spans="3:12" ht="12.75" customHeight="1" x14ac:dyDescent="0.25">
      <c r="C675" s="22"/>
      <c r="D675" s="1"/>
      <c r="E675" s="1"/>
      <c r="F675" s="1"/>
      <c r="G675" s="1"/>
      <c r="H675" s="1"/>
      <c r="I675" s="185"/>
      <c r="J675" s="130"/>
      <c r="K675" s="1"/>
      <c r="L675" s="1"/>
    </row>
    <row r="676" spans="3:12" ht="12.75" customHeight="1" x14ac:dyDescent="0.25">
      <c r="C676" s="22"/>
      <c r="D676" s="1"/>
      <c r="E676" s="1"/>
      <c r="F676" s="1"/>
      <c r="G676" s="1"/>
      <c r="H676" s="1"/>
      <c r="I676" s="185"/>
      <c r="J676" s="130"/>
      <c r="K676" s="1"/>
      <c r="L676" s="1"/>
    </row>
    <row r="677" spans="3:12" ht="12.75" customHeight="1" x14ac:dyDescent="0.25">
      <c r="C677" s="22"/>
      <c r="D677" s="1"/>
      <c r="E677" s="1"/>
      <c r="F677" s="1"/>
      <c r="G677" s="1"/>
      <c r="H677" s="1"/>
      <c r="I677" s="185"/>
      <c r="J677" s="130"/>
      <c r="K677" s="1"/>
      <c r="L677" s="1"/>
    </row>
    <row r="678" spans="3:12" ht="12.75" customHeight="1" x14ac:dyDescent="0.25">
      <c r="C678" s="22"/>
      <c r="D678" s="1"/>
      <c r="E678" s="1"/>
      <c r="F678" s="1"/>
      <c r="G678" s="1"/>
      <c r="H678" s="1"/>
      <c r="I678" s="185"/>
      <c r="J678" s="130"/>
      <c r="K678" s="1"/>
      <c r="L678" s="1"/>
    </row>
    <row r="679" spans="3:12" ht="12.75" customHeight="1" x14ac:dyDescent="0.25">
      <c r="C679" s="22"/>
      <c r="D679" s="1"/>
      <c r="E679" s="1"/>
      <c r="F679" s="1"/>
      <c r="G679" s="1"/>
      <c r="H679" s="1"/>
      <c r="I679" s="185"/>
      <c r="J679" s="130"/>
      <c r="K679" s="1"/>
      <c r="L679" s="1"/>
    </row>
    <row r="680" spans="3:12" ht="12.75" customHeight="1" x14ac:dyDescent="0.25">
      <c r="C680" s="22"/>
      <c r="D680" s="1"/>
      <c r="E680" s="1"/>
      <c r="F680" s="1"/>
      <c r="G680" s="1"/>
      <c r="H680" s="1"/>
      <c r="I680" s="185"/>
      <c r="J680" s="130"/>
      <c r="K680" s="1"/>
      <c r="L680" s="1"/>
    </row>
    <row r="681" spans="3:12" ht="12.75" customHeight="1" x14ac:dyDescent="0.25">
      <c r="C681" s="22"/>
      <c r="D681" s="1"/>
      <c r="E681" s="1"/>
      <c r="F681" s="1"/>
      <c r="G681" s="1"/>
      <c r="H681" s="1"/>
      <c r="I681" s="185"/>
      <c r="J681" s="130"/>
      <c r="K681" s="1"/>
      <c r="L681" s="1"/>
    </row>
    <row r="682" spans="3:12" ht="12.75" customHeight="1" x14ac:dyDescent="0.25">
      <c r="C682" s="22"/>
      <c r="D682" s="1"/>
      <c r="E682" s="1"/>
      <c r="F682" s="1"/>
      <c r="G682" s="1"/>
      <c r="H682" s="1"/>
      <c r="I682" s="185"/>
      <c r="J682" s="130"/>
      <c r="K682" s="1"/>
      <c r="L682" s="1"/>
    </row>
    <row r="683" spans="3:12" ht="12.75" customHeight="1" x14ac:dyDescent="0.25">
      <c r="C683" s="22"/>
      <c r="D683" s="1"/>
      <c r="E683" s="1"/>
      <c r="F683" s="1"/>
      <c r="G683" s="1"/>
      <c r="H683" s="1"/>
      <c r="I683" s="185"/>
      <c r="J683" s="130"/>
      <c r="K683" s="1"/>
      <c r="L683" s="1"/>
    </row>
    <row r="684" spans="3:12" ht="12.75" customHeight="1" x14ac:dyDescent="0.25">
      <c r="C684" s="22"/>
      <c r="D684" s="1"/>
      <c r="E684" s="1"/>
      <c r="F684" s="1"/>
      <c r="G684" s="1"/>
      <c r="H684" s="1"/>
      <c r="I684" s="185"/>
      <c r="J684" s="130"/>
      <c r="K684" s="1"/>
      <c r="L684" s="1"/>
    </row>
    <row r="685" spans="3:12" ht="12.75" customHeight="1" x14ac:dyDescent="0.25">
      <c r="C685" s="22"/>
      <c r="D685" s="1"/>
      <c r="E685" s="1"/>
      <c r="F685" s="1"/>
      <c r="G685" s="1"/>
      <c r="H685" s="1"/>
      <c r="I685" s="185"/>
      <c r="J685" s="130"/>
      <c r="K685" s="1"/>
      <c r="L685" s="1"/>
    </row>
    <row r="686" spans="3:12" ht="12.75" customHeight="1" x14ac:dyDescent="0.25">
      <c r="C686" s="22"/>
      <c r="D686" s="1"/>
      <c r="E686" s="1"/>
      <c r="F686" s="1"/>
      <c r="G686" s="1"/>
      <c r="H686" s="1"/>
      <c r="I686" s="185"/>
      <c r="J686" s="130"/>
      <c r="K686" s="1"/>
      <c r="L686" s="1"/>
    </row>
    <row r="687" spans="3:12" ht="12.75" customHeight="1" x14ac:dyDescent="0.25">
      <c r="C687" s="22"/>
      <c r="D687" s="1"/>
      <c r="E687" s="1"/>
      <c r="F687" s="1"/>
      <c r="G687" s="1"/>
      <c r="H687" s="1"/>
      <c r="I687" s="185"/>
      <c r="J687" s="130"/>
      <c r="K687" s="1"/>
      <c r="L687" s="1"/>
    </row>
    <row r="688" spans="3:12" ht="12.75" customHeight="1" x14ac:dyDescent="0.25">
      <c r="C688" s="22"/>
      <c r="D688" s="1"/>
      <c r="E688" s="1"/>
      <c r="F688" s="1"/>
      <c r="G688" s="1"/>
      <c r="H688" s="1"/>
      <c r="I688" s="185"/>
      <c r="J688" s="130"/>
      <c r="K688" s="1"/>
      <c r="L688" s="1"/>
    </row>
    <row r="689" spans="3:12" ht="12.75" customHeight="1" x14ac:dyDescent="0.25">
      <c r="C689" s="22"/>
      <c r="D689" s="1"/>
      <c r="E689" s="1"/>
      <c r="F689" s="1"/>
      <c r="G689" s="1"/>
      <c r="H689" s="1"/>
      <c r="I689" s="185"/>
      <c r="J689" s="130"/>
      <c r="K689" s="1"/>
      <c r="L689" s="1"/>
    </row>
    <row r="690" spans="3:12" ht="12.75" customHeight="1" x14ac:dyDescent="0.25">
      <c r="C690" s="22"/>
      <c r="D690" s="1"/>
      <c r="E690" s="1"/>
      <c r="F690" s="1"/>
      <c r="G690" s="1"/>
      <c r="H690" s="1"/>
      <c r="I690" s="185"/>
      <c r="J690" s="130"/>
      <c r="K690" s="1"/>
      <c r="L690" s="1"/>
    </row>
    <row r="691" spans="3:12" ht="12.75" customHeight="1" x14ac:dyDescent="0.25">
      <c r="C691" s="22"/>
      <c r="D691" s="1"/>
      <c r="E691" s="1"/>
      <c r="F691" s="1"/>
      <c r="G691" s="1"/>
      <c r="H691" s="1"/>
      <c r="I691" s="185"/>
      <c r="J691" s="130"/>
      <c r="K691" s="1"/>
      <c r="L691" s="1"/>
    </row>
    <row r="692" spans="3:12" ht="12.75" customHeight="1" x14ac:dyDescent="0.25">
      <c r="C692" s="22"/>
      <c r="D692" s="1"/>
      <c r="E692" s="1"/>
      <c r="F692" s="1"/>
      <c r="G692" s="1"/>
      <c r="H692" s="1"/>
      <c r="I692" s="185"/>
      <c r="J692" s="130"/>
      <c r="K692" s="1"/>
      <c r="L692" s="1"/>
    </row>
    <row r="693" spans="3:12" ht="12.75" customHeight="1" x14ac:dyDescent="0.25">
      <c r="C693" s="22"/>
      <c r="D693" s="1"/>
      <c r="E693" s="1"/>
      <c r="F693" s="1"/>
      <c r="G693" s="1"/>
      <c r="H693" s="1"/>
      <c r="I693" s="185"/>
      <c r="J693" s="130"/>
      <c r="K693" s="1"/>
      <c r="L693" s="1"/>
    </row>
    <row r="694" spans="3:12" ht="12.75" customHeight="1" x14ac:dyDescent="0.25">
      <c r="C694" s="22"/>
      <c r="D694" s="1"/>
      <c r="E694" s="1"/>
      <c r="F694" s="1"/>
      <c r="G694" s="1"/>
      <c r="H694" s="1"/>
      <c r="I694" s="185"/>
      <c r="J694" s="130"/>
      <c r="K694" s="1"/>
      <c r="L694" s="1"/>
    </row>
    <row r="695" spans="3:12" ht="12.75" customHeight="1" x14ac:dyDescent="0.25">
      <c r="C695" s="22"/>
      <c r="D695" s="1"/>
      <c r="E695" s="1"/>
      <c r="F695" s="1"/>
      <c r="G695" s="1"/>
      <c r="H695" s="1"/>
      <c r="I695" s="185"/>
      <c r="J695" s="130"/>
      <c r="K695" s="1"/>
      <c r="L695" s="1"/>
    </row>
    <row r="696" spans="3:12" ht="12.75" customHeight="1" x14ac:dyDescent="0.25">
      <c r="C696" s="22"/>
      <c r="D696" s="1"/>
      <c r="E696" s="1"/>
      <c r="F696" s="1"/>
      <c r="G696" s="1"/>
      <c r="H696" s="1"/>
      <c r="I696" s="185"/>
      <c r="J696" s="130"/>
      <c r="K696" s="1"/>
      <c r="L696" s="1"/>
    </row>
    <row r="697" spans="3:12" ht="12.75" customHeight="1" x14ac:dyDescent="0.25">
      <c r="C697" s="22"/>
      <c r="D697" s="1"/>
      <c r="E697" s="1"/>
      <c r="F697" s="1"/>
      <c r="G697" s="1"/>
      <c r="H697" s="1"/>
      <c r="I697" s="185"/>
      <c r="J697" s="130"/>
      <c r="K697" s="1"/>
      <c r="L697" s="1"/>
    </row>
    <row r="698" spans="3:12" ht="12.75" customHeight="1" x14ac:dyDescent="0.25">
      <c r="C698" s="22"/>
      <c r="D698" s="1"/>
      <c r="E698" s="1"/>
      <c r="F698" s="1"/>
      <c r="G698" s="1"/>
      <c r="H698" s="1"/>
      <c r="I698" s="185"/>
      <c r="J698" s="130"/>
      <c r="K698" s="1"/>
      <c r="L698" s="1"/>
    </row>
    <row r="699" spans="3:12" ht="12.75" customHeight="1" x14ac:dyDescent="0.25">
      <c r="C699" s="22"/>
      <c r="D699" s="1"/>
      <c r="E699" s="1"/>
      <c r="F699" s="1"/>
      <c r="G699" s="1"/>
      <c r="H699" s="1"/>
      <c r="I699" s="185"/>
      <c r="J699" s="130"/>
      <c r="K699" s="1"/>
      <c r="L699" s="1"/>
    </row>
    <row r="700" spans="3:12" ht="12.75" customHeight="1" x14ac:dyDescent="0.25">
      <c r="C700" s="22"/>
      <c r="D700" s="1"/>
      <c r="E700" s="1"/>
      <c r="F700" s="1"/>
      <c r="G700" s="1"/>
      <c r="H700" s="1"/>
      <c r="I700" s="185"/>
      <c r="J700" s="130"/>
      <c r="K700" s="1"/>
      <c r="L700" s="1"/>
    </row>
    <row r="701" spans="3:12" ht="12.75" customHeight="1" x14ac:dyDescent="0.25">
      <c r="C701" s="22"/>
      <c r="D701" s="1"/>
      <c r="E701" s="1"/>
      <c r="F701" s="1"/>
      <c r="G701" s="1"/>
      <c r="H701" s="1"/>
      <c r="I701" s="185"/>
      <c r="J701" s="130"/>
      <c r="K701" s="1"/>
      <c r="L701" s="1"/>
    </row>
    <row r="702" spans="3:12" ht="12.75" customHeight="1" x14ac:dyDescent="0.25">
      <c r="C702" s="22"/>
      <c r="D702" s="1"/>
      <c r="E702" s="1"/>
      <c r="F702" s="1"/>
      <c r="G702" s="1"/>
      <c r="H702" s="1"/>
      <c r="I702" s="185"/>
      <c r="J702" s="130"/>
      <c r="K702" s="1"/>
      <c r="L702" s="1"/>
    </row>
    <row r="703" spans="3:12" ht="12.75" customHeight="1" x14ac:dyDescent="0.25">
      <c r="C703" s="22"/>
      <c r="D703" s="1"/>
      <c r="E703" s="1"/>
      <c r="F703" s="1"/>
      <c r="G703" s="1"/>
      <c r="H703" s="1"/>
      <c r="I703" s="185"/>
      <c r="J703" s="130"/>
      <c r="K703" s="1"/>
      <c r="L703" s="1"/>
    </row>
    <row r="704" spans="3:12" ht="12.75" customHeight="1" x14ac:dyDescent="0.25">
      <c r="C704" s="22"/>
      <c r="D704" s="1"/>
      <c r="E704" s="1"/>
      <c r="F704" s="1"/>
      <c r="G704" s="1"/>
      <c r="H704" s="1"/>
      <c r="I704" s="185"/>
      <c r="J704" s="130"/>
      <c r="K704" s="1"/>
      <c r="L704" s="1"/>
    </row>
    <row r="705" spans="3:12" ht="12.75" customHeight="1" x14ac:dyDescent="0.25">
      <c r="C705" s="22"/>
      <c r="D705" s="1"/>
      <c r="E705" s="1"/>
      <c r="F705" s="1"/>
      <c r="G705" s="1"/>
      <c r="H705" s="1"/>
      <c r="I705" s="185"/>
      <c r="J705" s="130"/>
      <c r="K705" s="1"/>
      <c r="L705" s="1"/>
    </row>
    <row r="706" spans="3:12" ht="12.75" customHeight="1" x14ac:dyDescent="0.25">
      <c r="C706" s="22"/>
      <c r="D706" s="1"/>
      <c r="E706" s="1"/>
      <c r="F706" s="1"/>
      <c r="G706" s="1"/>
      <c r="H706" s="1"/>
      <c r="I706" s="185"/>
      <c r="J706" s="130"/>
      <c r="K706" s="1"/>
      <c r="L706" s="1"/>
    </row>
    <row r="707" spans="3:12" ht="12.75" customHeight="1" x14ac:dyDescent="0.25">
      <c r="C707" s="22"/>
      <c r="D707" s="1"/>
      <c r="E707" s="1"/>
      <c r="F707" s="1"/>
      <c r="G707" s="1"/>
      <c r="H707" s="1"/>
      <c r="I707" s="185"/>
      <c r="J707" s="130"/>
      <c r="K707" s="1"/>
      <c r="L707" s="1"/>
    </row>
    <row r="708" spans="3:12" ht="12.75" customHeight="1" x14ac:dyDescent="0.25">
      <c r="C708" s="22"/>
      <c r="D708" s="1"/>
      <c r="E708" s="1"/>
      <c r="F708" s="1"/>
      <c r="G708" s="1"/>
      <c r="H708" s="1"/>
      <c r="I708" s="185"/>
      <c r="J708" s="130"/>
      <c r="K708" s="1"/>
      <c r="L708" s="1"/>
    </row>
    <row r="709" spans="3:12" ht="12.75" customHeight="1" x14ac:dyDescent="0.25">
      <c r="C709" s="22"/>
      <c r="D709" s="1"/>
      <c r="E709" s="1"/>
      <c r="F709" s="1"/>
      <c r="G709" s="1"/>
      <c r="H709" s="1"/>
      <c r="I709" s="185"/>
      <c r="J709" s="130"/>
      <c r="K709" s="1"/>
      <c r="L709" s="1"/>
    </row>
    <row r="710" spans="3:12" ht="12.75" customHeight="1" x14ac:dyDescent="0.25">
      <c r="C710" s="22"/>
      <c r="D710" s="1"/>
      <c r="E710" s="1"/>
      <c r="F710" s="1"/>
      <c r="G710" s="1"/>
      <c r="H710" s="1"/>
      <c r="I710" s="185"/>
      <c r="J710" s="130"/>
      <c r="K710" s="1"/>
      <c r="L710" s="1"/>
    </row>
    <row r="711" spans="3:12" ht="12.75" customHeight="1" x14ac:dyDescent="0.25">
      <c r="C711" s="22"/>
      <c r="D711" s="1"/>
      <c r="E711" s="1"/>
      <c r="F711" s="1"/>
      <c r="G711" s="1"/>
      <c r="H711" s="1"/>
      <c r="I711" s="185"/>
      <c r="J711" s="130"/>
      <c r="K711" s="1"/>
      <c r="L711" s="1"/>
    </row>
    <row r="712" spans="3:12" ht="12.75" customHeight="1" x14ac:dyDescent="0.25">
      <c r="C712" s="22"/>
      <c r="D712" s="1"/>
      <c r="E712" s="1"/>
      <c r="F712" s="1"/>
      <c r="G712" s="1"/>
      <c r="H712" s="1"/>
      <c r="I712" s="185"/>
      <c r="J712" s="130"/>
      <c r="K712" s="1"/>
      <c r="L712" s="1"/>
    </row>
    <row r="713" spans="3:12" ht="12.75" customHeight="1" x14ac:dyDescent="0.25">
      <c r="C713" s="22"/>
      <c r="D713" s="1"/>
      <c r="E713" s="1"/>
      <c r="F713" s="1"/>
      <c r="G713" s="1"/>
      <c r="H713" s="1"/>
      <c r="I713" s="185"/>
      <c r="J713" s="130"/>
      <c r="K713" s="1"/>
      <c r="L713" s="1"/>
    </row>
    <row r="714" spans="3:12" ht="12.75" customHeight="1" x14ac:dyDescent="0.25">
      <c r="C714" s="22"/>
      <c r="D714" s="1"/>
      <c r="E714" s="1"/>
      <c r="F714" s="1"/>
      <c r="G714" s="1"/>
      <c r="H714" s="1"/>
      <c r="I714" s="185"/>
      <c r="J714" s="130"/>
      <c r="K714" s="1"/>
      <c r="L714" s="1"/>
    </row>
    <row r="715" spans="3:12" ht="12.75" customHeight="1" x14ac:dyDescent="0.25">
      <c r="C715" s="22"/>
      <c r="D715" s="1"/>
      <c r="E715" s="1"/>
      <c r="F715" s="1"/>
      <c r="G715" s="1"/>
      <c r="H715" s="1"/>
      <c r="I715" s="185"/>
      <c r="J715" s="130"/>
      <c r="K715" s="1"/>
      <c r="L715" s="1"/>
    </row>
    <row r="716" spans="3:12" ht="12.75" customHeight="1" x14ac:dyDescent="0.25">
      <c r="C716" s="22"/>
      <c r="D716" s="1"/>
      <c r="E716" s="1"/>
      <c r="F716" s="1"/>
      <c r="G716" s="1"/>
      <c r="H716" s="1"/>
      <c r="I716" s="185"/>
      <c r="J716" s="130"/>
      <c r="K716" s="1"/>
      <c r="L716" s="1"/>
    </row>
    <row r="717" spans="3:12" ht="12.75" customHeight="1" x14ac:dyDescent="0.25">
      <c r="C717" s="22"/>
      <c r="D717" s="1"/>
      <c r="E717" s="1"/>
      <c r="F717" s="1"/>
      <c r="G717" s="1"/>
      <c r="H717" s="1"/>
      <c r="I717" s="185"/>
      <c r="J717" s="130"/>
      <c r="K717" s="1"/>
      <c r="L717" s="1"/>
    </row>
    <row r="718" spans="3:12" ht="12.75" customHeight="1" x14ac:dyDescent="0.25">
      <c r="C718" s="22"/>
      <c r="D718" s="1"/>
      <c r="E718" s="1"/>
      <c r="F718" s="1"/>
      <c r="G718" s="1"/>
      <c r="H718" s="1"/>
      <c r="I718" s="185"/>
      <c r="J718" s="130"/>
      <c r="K718" s="1"/>
      <c r="L718" s="1"/>
    </row>
    <row r="719" spans="3:12" ht="12.75" customHeight="1" x14ac:dyDescent="0.25">
      <c r="C719" s="22"/>
      <c r="D719" s="1"/>
      <c r="E719" s="1"/>
      <c r="F719" s="1"/>
      <c r="G719" s="1"/>
      <c r="H719" s="1"/>
      <c r="I719" s="185"/>
      <c r="J719" s="130"/>
      <c r="K719" s="1"/>
      <c r="L719" s="1"/>
    </row>
    <row r="720" spans="3:12" ht="12.75" customHeight="1" x14ac:dyDescent="0.25">
      <c r="C720" s="22"/>
      <c r="D720" s="1"/>
      <c r="E720" s="1"/>
      <c r="F720" s="1"/>
      <c r="G720" s="1"/>
      <c r="H720" s="1"/>
      <c r="I720" s="185"/>
      <c r="J720" s="130"/>
      <c r="K720" s="1"/>
      <c r="L720" s="1"/>
    </row>
    <row r="721" spans="3:12" ht="12.75" customHeight="1" x14ac:dyDescent="0.25">
      <c r="C721" s="22"/>
      <c r="D721" s="1"/>
      <c r="E721" s="1"/>
      <c r="F721" s="1"/>
      <c r="G721" s="1"/>
      <c r="H721" s="1"/>
      <c r="I721" s="185"/>
      <c r="J721" s="130"/>
      <c r="K721" s="1"/>
      <c r="L721" s="1"/>
    </row>
    <row r="722" spans="3:12" ht="12.75" customHeight="1" x14ac:dyDescent="0.25">
      <c r="C722" s="22"/>
      <c r="D722" s="1"/>
      <c r="E722" s="1"/>
      <c r="F722" s="1"/>
      <c r="G722" s="1"/>
      <c r="H722" s="1"/>
      <c r="I722" s="185"/>
      <c r="J722" s="130"/>
      <c r="K722" s="1"/>
      <c r="L722" s="1"/>
    </row>
    <row r="723" spans="3:12" ht="12.75" customHeight="1" x14ac:dyDescent="0.25">
      <c r="C723" s="22"/>
      <c r="D723" s="1"/>
      <c r="E723" s="1"/>
      <c r="F723" s="1"/>
      <c r="G723" s="1"/>
      <c r="H723" s="1"/>
      <c r="I723" s="185"/>
      <c r="J723" s="130"/>
      <c r="K723" s="1"/>
      <c r="L723" s="1"/>
    </row>
    <row r="724" spans="3:12" ht="12.75" customHeight="1" x14ac:dyDescent="0.25">
      <c r="C724" s="22"/>
      <c r="D724" s="1"/>
      <c r="E724" s="1"/>
      <c r="F724" s="1"/>
      <c r="G724" s="1"/>
      <c r="H724" s="1"/>
      <c r="I724" s="185"/>
      <c r="J724" s="130"/>
      <c r="K724" s="1"/>
      <c r="L724" s="1"/>
    </row>
    <row r="725" spans="3:12" ht="12.75" customHeight="1" x14ac:dyDescent="0.25">
      <c r="C725" s="22"/>
      <c r="D725" s="1"/>
      <c r="E725" s="1"/>
      <c r="F725" s="1"/>
      <c r="G725" s="1"/>
      <c r="H725" s="1"/>
      <c r="I725" s="185"/>
      <c r="J725" s="130"/>
      <c r="K725" s="1"/>
      <c r="L725" s="1"/>
    </row>
    <row r="726" spans="3:12" ht="12.75" customHeight="1" x14ac:dyDescent="0.25">
      <c r="C726" s="22"/>
      <c r="D726" s="1"/>
      <c r="E726" s="1"/>
      <c r="F726" s="1"/>
      <c r="G726" s="1"/>
      <c r="H726" s="1"/>
      <c r="I726" s="185"/>
      <c r="J726" s="130"/>
      <c r="K726" s="1"/>
      <c r="L726" s="1"/>
    </row>
    <row r="727" spans="3:12" ht="12.75" customHeight="1" x14ac:dyDescent="0.25">
      <c r="C727" s="22"/>
      <c r="D727" s="1"/>
      <c r="E727" s="1"/>
      <c r="F727" s="1"/>
      <c r="G727" s="1"/>
      <c r="H727" s="1"/>
      <c r="I727" s="185"/>
      <c r="J727" s="130"/>
      <c r="K727" s="1"/>
      <c r="L727" s="1"/>
    </row>
    <row r="728" spans="3:12" ht="12.75" customHeight="1" x14ac:dyDescent="0.25">
      <c r="C728" s="22"/>
      <c r="D728" s="1"/>
      <c r="E728" s="1"/>
      <c r="F728" s="1"/>
      <c r="G728" s="1"/>
      <c r="H728" s="1"/>
      <c r="I728" s="185"/>
      <c r="J728" s="130"/>
      <c r="K728" s="1"/>
      <c r="L728" s="1"/>
    </row>
    <row r="729" spans="3:12" ht="12.75" customHeight="1" x14ac:dyDescent="0.25">
      <c r="C729" s="22"/>
      <c r="D729" s="1"/>
      <c r="E729" s="1"/>
      <c r="F729" s="1"/>
      <c r="G729" s="1"/>
      <c r="H729" s="1"/>
      <c r="I729" s="185"/>
      <c r="J729" s="130"/>
      <c r="K729" s="1"/>
      <c r="L729" s="1"/>
    </row>
    <row r="730" spans="3:12" ht="12.75" customHeight="1" x14ac:dyDescent="0.25">
      <c r="C730" s="22"/>
      <c r="D730" s="1"/>
      <c r="E730" s="1"/>
      <c r="F730" s="1"/>
      <c r="G730" s="1"/>
      <c r="H730" s="1"/>
      <c r="I730" s="185"/>
      <c r="J730" s="130"/>
      <c r="K730" s="1"/>
      <c r="L730" s="1"/>
    </row>
    <row r="731" spans="3:12" ht="12.75" customHeight="1" x14ac:dyDescent="0.25">
      <c r="C731" s="22"/>
      <c r="D731" s="1"/>
      <c r="E731" s="1"/>
      <c r="F731" s="1"/>
      <c r="G731" s="1"/>
      <c r="H731" s="1"/>
      <c r="I731" s="185"/>
      <c r="J731" s="130"/>
      <c r="K731" s="1"/>
      <c r="L731" s="1"/>
    </row>
    <row r="732" spans="3:12" ht="12.75" customHeight="1" x14ac:dyDescent="0.25">
      <c r="C732" s="22"/>
      <c r="D732" s="1"/>
      <c r="E732" s="1"/>
      <c r="F732" s="1"/>
      <c r="G732" s="1"/>
      <c r="H732" s="1"/>
      <c r="I732" s="185"/>
      <c r="J732" s="130"/>
      <c r="K732" s="1"/>
      <c r="L732" s="1"/>
    </row>
    <row r="733" spans="3:12" ht="12.75" customHeight="1" x14ac:dyDescent="0.25">
      <c r="C733" s="22"/>
      <c r="D733" s="1"/>
      <c r="E733" s="1"/>
      <c r="F733" s="1"/>
      <c r="G733" s="1"/>
      <c r="H733" s="1"/>
      <c r="I733" s="185"/>
      <c r="J733" s="130"/>
      <c r="K733" s="1"/>
      <c r="L733" s="1"/>
    </row>
    <row r="734" spans="3:12" ht="12.75" customHeight="1" x14ac:dyDescent="0.25">
      <c r="C734" s="22"/>
      <c r="D734" s="1"/>
      <c r="E734" s="1"/>
      <c r="F734" s="1"/>
      <c r="G734" s="1"/>
      <c r="H734" s="1"/>
      <c r="I734" s="185"/>
      <c r="J734" s="130"/>
      <c r="K734" s="1"/>
      <c r="L734" s="1"/>
    </row>
    <row r="735" spans="3:12" ht="12.75" customHeight="1" x14ac:dyDescent="0.25">
      <c r="C735" s="22"/>
      <c r="D735" s="1"/>
      <c r="E735" s="1"/>
      <c r="F735" s="1"/>
      <c r="G735" s="1"/>
      <c r="H735" s="1"/>
      <c r="I735" s="185"/>
      <c r="J735" s="130"/>
      <c r="K735" s="1"/>
      <c r="L735" s="1"/>
    </row>
    <row r="736" spans="3:12" ht="12.75" customHeight="1" x14ac:dyDescent="0.25">
      <c r="C736" s="22"/>
      <c r="D736" s="1"/>
      <c r="E736" s="1"/>
      <c r="F736" s="1"/>
      <c r="G736" s="1"/>
      <c r="H736" s="1"/>
      <c r="I736" s="185"/>
      <c r="J736" s="130"/>
      <c r="K736" s="1"/>
      <c r="L736" s="1"/>
    </row>
    <row r="737" spans="3:12" ht="12.75" customHeight="1" x14ac:dyDescent="0.25">
      <c r="C737" s="22"/>
      <c r="D737" s="1"/>
      <c r="E737" s="1"/>
      <c r="F737" s="1"/>
      <c r="G737" s="1"/>
      <c r="H737" s="1"/>
      <c r="I737" s="185"/>
      <c r="J737" s="130"/>
      <c r="K737" s="1"/>
      <c r="L737" s="1"/>
    </row>
    <row r="738" spans="3:12" ht="12.75" customHeight="1" x14ac:dyDescent="0.25">
      <c r="C738" s="22"/>
      <c r="D738" s="1"/>
      <c r="E738" s="1"/>
      <c r="F738" s="1"/>
      <c r="G738" s="1"/>
      <c r="H738" s="1"/>
      <c r="I738" s="185"/>
      <c r="J738" s="130"/>
      <c r="K738" s="1"/>
      <c r="L738" s="1"/>
    </row>
    <row r="739" spans="3:12" ht="12.75" customHeight="1" x14ac:dyDescent="0.25">
      <c r="C739" s="22"/>
      <c r="D739" s="1"/>
      <c r="E739" s="1"/>
      <c r="F739" s="1"/>
      <c r="G739" s="1"/>
      <c r="H739" s="1"/>
      <c r="I739" s="185"/>
      <c r="J739" s="130"/>
      <c r="K739" s="1"/>
      <c r="L739" s="1"/>
    </row>
    <row r="740" spans="3:12" ht="12.75" customHeight="1" x14ac:dyDescent="0.25">
      <c r="C740" s="22"/>
      <c r="D740" s="1"/>
      <c r="E740" s="1"/>
      <c r="F740" s="1"/>
      <c r="G740" s="1"/>
      <c r="H740" s="1"/>
      <c r="I740" s="185"/>
      <c r="J740" s="130"/>
      <c r="K740" s="1"/>
      <c r="L740" s="1"/>
    </row>
    <row r="741" spans="3:12" ht="12.75" customHeight="1" x14ac:dyDescent="0.25">
      <c r="C741" s="22"/>
      <c r="D741" s="1"/>
      <c r="E741" s="1"/>
      <c r="F741" s="1"/>
      <c r="G741" s="1"/>
      <c r="H741" s="1"/>
      <c r="I741" s="185"/>
      <c r="J741" s="130"/>
      <c r="K741" s="1"/>
      <c r="L741" s="1"/>
    </row>
    <row r="742" spans="3:12" ht="12.75" customHeight="1" x14ac:dyDescent="0.25">
      <c r="C742" s="22"/>
      <c r="D742" s="1"/>
      <c r="E742" s="1"/>
      <c r="F742" s="1"/>
      <c r="G742" s="1"/>
      <c r="H742" s="1"/>
      <c r="I742" s="185"/>
      <c r="J742" s="130"/>
      <c r="K742" s="1"/>
      <c r="L742" s="1"/>
    </row>
    <row r="743" spans="3:12" ht="12.75" customHeight="1" x14ac:dyDescent="0.25">
      <c r="C743" s="22"/>
      <c r="D743" s="1"/>
      <c r="E743" s="1"/>
      <c r="F743" s="1"/>
      <c r="G743" s="1"/>
      <c r="H743" s="1"/>
      <c r="I743" s="185"/>
      <c r="J743" s="130"/>
      <c r="K743" s="1"/>
      <c r="L743" s="1"/>
    </row>
    <row r="744" spans="3:12" ht="12.75" customHeight="1" x14ac:dyDescent="0.25">
      <c r="C744" s="22"/>
      <c r="D744" s="1"/>
      <c r="E744" s="1"/>
      <c r="F744" s="1"/>
      <c r="G744" s="1"/>
      <c r="H744" s="1"/>
      <c r="I744" s="185"/>
      <c r="J744" s="130"/>
      <c r="K744" s="1"/>
      <c r="L744" s="1"/>
    </row>
    <row r="745" spans="3:12" ht="12.75" customHeight="1" x14ac:dyDescent="0.25">
      <c r="C745" s="22"/>
      <c r="D745" s="1"/>
      <c r="E745" s="1"/>
      <c r="F745" s="1"/>
      <c r="G745" s="1"/>
      <c r="H745" s="1"/>
      <c r="I745" s="185"/>
      <c r="J745" s="130"/>
      <c r="K745" s="1"/>
      <c r="L745" s="1"/>
    </row>
    <row r="746" spans="3:12" ht="12.75" customHeight="1" x14ac:dyDescent="0.25">
      <c r="C746" s="22"/>
      <c r="D746" s="1"/>
      <c r="E746" s="1"/>
      <c r="F746" s="1"/>
      <c r="G746" s="1"/>
      <c r="H746" s="1"/>
      <c r="I746" s="185"/>
      <c r="J746" s="130"/>
      <c r="K746" s="1"/>
      <c r="L746" s="1"/>
    </row>
    <row r="747" spans="3:12" ht="12.75" customHeight="1" x14ac:dyDescent="0.25">
      <c r="C747" s="22"/>
      <c r="D747" s="1"/>
      <c r="E747" s="1"/>
      <c r="F747" s="1"/>
      <c r="G747" s="1"/>
      <c r="H747" s="1"/>
      <c r="I747" s="185"/>
      <c r="J747" s="130"/>
      <c r="K747" s="1"/>
      <c r="L747" s="1"/>
    </row>
    <row r="748" spans="3:12" ht="12.75" customHeight="1" x14ac:dyDescent="0.25">
      <c r="C748" s="22"/>
      <c r="D748" s="1"/>
      <c r="E748" s="1"/>
      <c r="F748" s="1"/>
      <c r="G748" s="1"/>
      <c r="H748" s="1"/>
      <c r="I748" s="185"/>
      <c r="J748" s="130"/>
      <c r="K748" s="1"/>
      <c r="L748" s="1"/>
    </row>
    <row r="749" spans="3:12" ht="12.75" customHeight="1" x14ac:dyDescent="0.25">
      <c r="C749" s="22"/>
      <c r="D749" s="1"/>
      <c r="E749" s="1"/>
      <c r="F749" s="1"/>
      <c r="G749" s="1"/>
      <c r="H749" s="1"/>
      <c r="I749" s="185"/>
      <c r="J749" s="130"/>
      <c r="K749" s="1"/>
      <c r="L749" s="1"/>
    </row>
    <row r="750" spans="3:12" ht="12.75" customHeight="1" x14ac:dyDescent="0.25">
      <c r="C750" s="22"/>
      <c r="D750" s="1"/>
      <c r="E750" s="1"/>
      <c r="F750" s="1"/>
      <c r="G750" s="1"/>
      <c r="H750" s="1"/>
      <c r="I750" s="185"/>
      <c r="J750" s="130"/>
      <c r="K750" s="1"/>
      <c r="L750" s="1"/>
    </row>
    <row r="751" spans="3:12" ht="12.75" customHeight="1" x14ac:dyDescent="0.25">
      <c r="C751" s="22"/>
      <c r="D751" s="1"/>
      <c r="E751" s="1"/>
      <c r="F751" s="1"/>
      <c r="G751" s="1"/>
      <c r="H751" s="1"/>
      <c r="I751" s="185"/>
      <c r="J751" s="130"/>
      <c r="K751" s="1"/>
      <c r="L751" s="1"/>
    </row>
    <row r="752" spans="3:12" ht="12.75" customHeight="1" x14ac:dyDescent="0.25">
      <c r="C752" s="22"/>
      <c r="D752" s="1"/>
      <c r="E752" s="1"/>
      <c r="F752" s="1"/>
      <c r="G752" s="1"/>
      <c r="H752" s="1"/>
      <c r="I752" s="185"/>
      <c r="J752" s="130"/>
      <c r="K752" s="1"/>
      <c r="L752" s="1"/>
    </row>
    <row r="753" spans="3:12" ht="12.75" customHeight="1" x14ac:dyDescent="0.25">
      <c r="C753" s="22"/>
      <c r="D753" s="1"/>
      <c r="E753" s="1"/>
      <c r="F753" s="1"/>
      <c r="G753" s="1"/>
      <c r="H753" s="1"/>
      <c r="I753" s="185"/>
      <c r="J753" s="130"/>
      <c r="K753" s="1"/>
      <c r="L753" s="1"/>
    </row>
    <row r="754" spans="3:12" ht="12.75" customHeight="1" x14ac:dyDescent="0.25">
      <c r="C754" s="22"/>
      <c r="D754" s="1"/>
      <c r="E754" s="1"/>
      <c r="F754" s="1"/>
      <c r="G754" s="1"/>
      <c r="H754" s="1"/>
      <c r="I754" s="185"/>
      <c r="J754" s="130"/>
      <c r="K754" s="1"/>
      <c r="L754" s="1"/>
    </row>
    <row r="755" spans="3:12" ht="12.75" customHeight="1" x14ac:dyDescent="0.25">
      <c r="C755" s="22"/>
      <c r="D755" s="1"/>
      <c r="E755" s="1"/>
      <c r="F755" s="1"/>
      <c r="G755" s="1"/>
      <c r="H755" s="1"/>
      <c r="I755" s="185"/>
      <c r="J755" s="130"/>
      <c r="K755" s="1"/>
      <c r="L755" s="1"/>
    </row>
    <row r="756" spans="3:12" ht="12.75" customHeight="1" x14ac:dyDescent="0.25">
      <c r="C756" s="22"/>
      <c r="D756" s="1"/>
      <c r="E756" s="1"/>
      <c r="F756" s="1"/>
      <c r="G756" s="1"/>
      <c r="H756" s="1"/>
      <c r="I756" s="185"/>
      <c r="J756" s="130"/>
      <c r="K756" s="1"/>
      <c r="L756" s="1"/>
    </row>
    <row r="757" spans="3:12" ht="12.75" customHeight="1" x14ac:dyDescent="0.25">
      <c r="C757" s="22"/>
      <c r="D757" s="1"/>
      <c r="E757" s="1"/>
      <c r="F757" s="1"/>
      <c r="G757" s="1"/>
      <c r="H757" s="1"/>
      <c r="I757" s="185"/>
      <c r="J757" s="130"/>
      <c r="K757" s="1"/>
      <c r="L757" s="1"/>
    </row>
    <row r="758" spans="3:12" ht="12.75" customHeight="1" x14ac:dyDescent="0.25">
      <c r="C758" s="22"/>
      <c r="D758" s="1"/>
      <c r="E758" s="1"/>
      <c r="F758" s="1"/>
      <c r="G758" s="1"/>
      <c r="H758" s="1"/>
      <c r="I758" s="185"/>
      <c r="J758" s="130"/>
      <c r="K758" s="1"/>
      <c r="L758" s="1"/>
    </row>
    <row r="759" spans="3:12" ht="12.75" customHeight="1" x14ac:dyDescent="0.25">
      <c r="C759" s="22"/>
      <c r="D759" s="1"/>
      <c r="E759" s="1"/>
      <c r="F759" s="1"/>
      <c r="G759" s="1"/>
      <c r="H759" s="1"/>
      <c r="I759" s="185"/>
      <c r="J759" s="130"/>
      <c r="K759" s="1"/>
      <c r="L759" s="1"/>
    </row>
    <row r="760" spans="3:12" ht="12.75" customHeight="1" x14ac:dyDescent="0.25">
      <c r="C760" s="22"/>
      <c r="D760" s="1"/>
      <c r="E760" s="1"/>
      <c r="F760" s="1"/>
      <c r="G760" s="1"/>
      <c r="H760" s="1"/>
      <c r="I760" s="185"/>
      <c r="J760" s="130"/>
      <c r="K760" s="1"/>
      <c r="L760" s="1"/>
    </row>
    <row r="761" spans="3:12" ht="12.75" customHeight="1" x14ac:dyDescent="0.25">
      <c r="C761" s="22"/>
      <c r="D761" s="1"/>
      <c r="E761" s="1"/>
      <c r="F761" s="1"/>
      <c r="G761" s="1"/>
      <c r="H761" s="1"/>
      <c r="I761" s="185"/>
      <c r="J761" s="130"/>
      <c r="K761" s="1"/>
      <c r="L761" s="1"/>
    </row>
    <row r="762" spans="3:12" ht="12.75" customHeight="1" x14ac:dyDescent="0.25">
      <c r="C762" s="22"/>
      <c r="D762" s="1"/>
      <c r="E762" s="1"/>
      <c r="F762" s="1"/>
      <c r="G762" s="1"/>
      <c r="H762" s="1"/>
      <c r="I762" s="185"/>
      <c r="J762" s="130"/>
      <c r="K762" s="1"/>
      <c r="L762" s="1"/>
    </row>
    <row r="763" spans="3:12" ht="12.75" customHeight="1" x14ac:dyDescent="0.25">
      <c r="C763" s="22"/>
      <c r="D763" s="1"/>
      <c r="E763" s="1"/>
      <c r="F763" s="1"/>
      <c r="G763" s="1"/>
      <c r="H763" s="1"/>
      <c r="I763" s="185"/>
      <c r="J763" s="130"/>
      <c r="K763" s="1"/>
      <c r="L763" s="1"/>
    </row>
    <row r="764" spans="3:12" ht="12.75" customHeight="1" x14ac:dyDescent="0.25">
      <c r="C764" s="22"/>
      <c r="D764" s="1"/>
      <c r="E764" s="1"/>
      <c r="F764" s="1"/>
      <c r="G764" s="1"/>
      <c r="H764" s="1"/>
      <c r="I764" s="185"/>
      <c r="J764" s="130"/>
      <c r="K764" s="1"/>
      <c r="L764" s="1"/>
    </row>
    <row r="765" spans="3:12" ht="12.75" customHeight="1" x14ac:dyDescent="0.25">
      <c r="C765" s="22"/>
      <c r="D765" s="1"/>
      <c r="E765" s="1"/>
      <c r="F765" s="1"/>
      <c r="G765" s="1"/>
      <c r="H765" s="1"/>
      <c r="I765" s="185"/>
      <c r="J765" s="130"/>
      <c r="K765" s="1"/>
      <c r="L765" s="1"/>
    </row>
    <row r="766" spans="3:12" ht="12.75" customHeight="1" x14ac:dyDescent="0.25">
      <c r="C766" s="22"/>
      <c r="D766" s="1"/>
      <c r="E766" s="1"/>
      <c r="F766" s="1"/>
      <c r="G766" s="1"/>
      <c r="H766" s="1"/>
      <c r="I766" s="185"/>
      <c r="J766" s="130"/>
      <c r="K766" s="1"/>
      <c r="L766" s="1"/>
    </row>
    <row r="767" spans="3:12" ht="12.75" customHeight="1" x14ac:dyDescent="0.25">
      <c r="C767" s="22"/>
      <c r="D767" s="1"/>
      <c r="E767" s="1"/>
      <c r="F767" s="1"/>
      <c r="G767" s="1"/>
      <c r="H767" s="1"/>
      <c r="I767" s="185"/>
      <c r="J767" s="130"/>
      <c r="K767" s="1"/>
      <c r="L767" s="1"/>
    </row>
    <row r="768" spans="3:12" ht="12.75" customHeight="1" x14ac:dyDescent="0.25">
      <c r="C768" s="22"/>
      <c r="D768" s="1"/>
      <c r="E768" s="1"/>
      <c r="F768" s="1"/>
      <c r="G768" s="1"/>
      <c r="H768" s="1"/>
      <c r="I768" s="185"/>
      <c r="J768" s="130"/>
      <c r="K768" s="1"/>
      <c r="L768" s="1"/>
    </row>
    <row r="769" spans="3:12" ht="12.75" customHeight="1" x14ac:dyDescent="0.25">
      <c r="C769" s="22"/>
      <c r="D769" s="1"/>
      <c r="E769" s="1"/>
      <c r="F769" s="1"/>
      <c r="G769" s="1"/>
      <c r="H769" s="1"/>
      <c r="I769" s="185"/>
      <c r="J769" s="130"/>
      <c r="K769" s="1"/>
      <c r="L769" s="1"/>
    </row>
    <row r="770" spans="3:12" ht="12.75" customHeight="1" x14ac:dyDescent="0.25">
      <c r="C770" s="22"/>
      <c r="D770" s="1"/>
      <c r="E770" s="1"/>
      <c r="F770" s="1"/>
      <c r="G770" s="1"/>
      <c r="H770" s="1"/>
      <c r="I770" s="185"/>
      <c r="J770" s="130"/>
      <c r="K770" s="1"/>
      <c r="L770" s="1"/>
    </row>
    <row r="771" spans="3:12" ht="12.75" customHeight="1" x14ac:dyDescent="0.25">
      <c r="C771" s="22"/>
      <c r="D771" s="1"/>
      <c r="E771" s="1"/>
      <c r="F771" s="1"/>
      <c r="G771" s="1"/>
      <c r="H771" s="1"/>
      <c r="I771" s="185"/>
      <c r="J771" s="130"/>
      <c r="K771" s="1"/>
      <c r="L771" s="1"/>
    </row>
    <row r="772" spans="3:12" ht="12.75" customHeight="1" x14ac:dyDescent="0.25">
      <c r="C772" s="22"/>
      <c r="D772" s="1"/>
      <c r="E772" s="1"/>
      <c r="F772" s="1"/>
      <c r="G772" s="1"/>
      <c r="H772" s="1"/>
      <c r="I772" s="185"/>
      <c r="J772" s="130"/>
      <c r="K772" s="1"/>
      <c r="L772" s="1"/>
    </row>
    <row r="773" spans="3:12" ht="12.75" customHeight="1" x14ac:dyDescent="0.25">
      <c r="C773" s="22"/>
      <c r="D773" s="1"/>
      <c r="E773" s="1"/>
      <c r="F773" s="1"/>
      <c r="G773" s="1"/>
      <c r="H773" s="1"/>
      <c r="I773" s="185"/>
      <c r="J773" s="130"/>
      <c r="K773" s="1"/>
      <c r="L773" s="1"/>
    </row>
    <row r="774" spans="3:12" ht="12.75" customHeight="1" x14ac:dyDescent="0.25">
      <c r="C774" s="22"/>
      <c r="D774" s="1"/>
      <c r="E774" s="1"/>
      <c r="F774" s="1"/>
      <c r="G774" s="1"/>
      <c r="H774" s="1"/>
      <c r="I774" s="185"/>
      <c r="J774" s="130"/>
      <c r="K774" s="1"/>
      <c r="L774" s="1"/>
    </row>
    <row r="775" spans="3:12" ht="12.75" customHeight="1" x14ac:dyDescent="0.25">
      <c r="C775" s="22"/>
      <c r="D775" s="1"/>
      <c r="E775" s="1"/>
      <c r="F775" s="1"/>
      <c r="G775" s="1"/>
      <c r="H775" s="1"/>
      <c r="I775" s="185"/>
      <c r="J775" s="130"/>
      <c r="K775" s="1"/>
      <c r="L775" s="1"/>
    </row>
    <row r="776" spans="3:12" ht="12.75" customHeight="1" x14ac:dyDescent="0.25">
      <c r="C776" s="22"/>
      <c r="D776" s="1"/>
      <c r="E776" s="1"/>
      <c r="F776" s="1"/>
      <c r="G776" s="1"/>
      <c r="H776" s="1"/>
      <c r="I776" s="185"/>
      <c r="J776" s="130"/>
      <c r="K776" s="1"/>
      <c r="L776" s="1"/>
    </row>
    <row r="777" spans="3:12" ht="12.75" customHeight="1" x14ac:dyDescent="0.25">
      <c r="C777" s="22"/>
      <c r="D777" s="1"/>
      <c r="E777" s="1"/>
      <c r="F777" s="1"/>
      <c r="G777" s="1"/>
      <c r="H777" s="1"/>
      <c r="I777" s="185"/>
      <c r="J777" s="130"/>
      <c r="K777" s="1"/>
      <c r="L777" s="1"/>
    </row>
    <row r="778" spans="3:12" ht="12.75" customHeight="1" x14ac:dyDescent="0.25">
      <c r="C778" s="22"/>
      <c r="D778" s="1"/>
      <c r="E778" s="1"/>
      <c r="F778" s="1"/>
      <c r="G778" s="1"/>
      <c r="H778" s="1"/>
      <c r="I778" s="185"/>
      <c r="J778" s="130"/>
      <c r="K778" s="1"/>
      <c r="L778" s="1"/>
    </row>
    <row r="779" spans="3:12" ht="12.75" customHeight="1" x14ac:dyDescent="0.25">
      <c r="C779" s="22"/>
      <c r="D779" s="1"/>
      <c r="E779" s="1"/>
      <c r="F779" s="1"/>
      <c r="G779" s="1"/>
      <c r="H779" s="1"/>
      <c r="I779" s="185"/>
      <c r="J779" s="130"/>
      <c r="K779" s="1"/>
      <c r="L779" s="1"/>
    </row>
    <row r="780" spans="3:12" ht="12.75" customHeight="1" x14ac:dyDescent="0.25">
      <c r="C780" s="22"/>
      <c r="D780" s="1"/>
      <c r="E780" s="1"/>
      <c r="F780" s="1"/>
      <c r="G780" s="1"/>
      <c r="H780" s="1"/>
      <c r="I780" s="185"/>
      <c r="J780" s="130"/>
      <c r="K780" s="1"/>
      <c r="L780" s="1"/>
    </row>
    <row r="781" spans="3:12" ht="12.75" customHeight="1" x14ac:dyDescent="0.25">
      <c r="C781" s="22"/>
      <c r="D781" s="1"/>
      <c r="E781" s="1"/>
      <c r="F781" s="1"/>
      <c r="G781" s="1"/>
      <c r="H781" s="1"/>
      <c r="I781" s="185"/>
      <c r="J781" s="130"/>
      <c r="K781" s="1"/>
      <c r="L781" s="1"/>
    </row>
    <row r="782" spans="3:12" ht="12.75" customHeight="1" x14ac:dyDescent="0.25">
      <c r="C782" s="22"/>
      <c r="D782" s="1"/>
      <c r="E782" s="1"/>
      <c r="F782" s="1"/>
      <c r="G782" s="1"/>
      <c r="H782" s="1"/>
      <c r="I782" s="185"/>
      <c r="J782" s="130"/>
      <c r="K782" s="1"/>
      <c r="L782" s="1"/>
    </row>
    <row r="783" spans="3:12" ht="12.75" customHeight="1" x14ac:dyDescent="0.25">
      <c r="C783" s="22"/>
      <c r="D783" s="1"/>
      <c r="E783" s="1"/>
      <c r="F783" s="1"/>
      <c r="G783" s="1"/>
      <c r="H783" s="1"/>
      <c r="I783" s="185"/>
      <c r="J783" s="130"/>
      <c r="K783" s="1"/>
      <c r="L783" s="1"/>
    </row>
    <row r="784" spans="3:12" ht="12.75" customHeight="1" x14ac:dyDescent="0.25">
      <c r="C784" s="22"/>
      <c r="D784" s="1"/>
      <c r="E784" s="1"/>
      <c r="F784" s="1"/>
      <c r="G784" s="1"/>
      <c r="H784" s="1"/>
      <c r="I784" s="185"/>
      <c r="J784" s="130"/>
      <c r="K784" s="1"/>
      <c r="L784" s="1"/>
    </row>
    <row r="785" spans="3:12" ht="12.75" customHeight="1" x14ac:dyDescent="0.25">
      <c r="C785" s="22"/>
      <c r="D785" s="1"/>
      <c r="E785" s="1"/>
      <c r="F785" s="1"/>
      <c r="G785" s="1"/>
      <c r="H785" s="1"/>
      <c r="I785" s="185"/>
      <c r="J785" s="130"/>
      <c r="K785" s="1"/>
      <c r="L785" s="1"/>
    </row>
    <row r="786" spans="3:12" ht="12.75" customHeight="1" x14ac:dyDescent="0.25">
      <c r="C786" s="22"/>
      <c r="D786" s="1"/>
      <c r="E786" s="1"/>
      <c r="F786" s="1"/>
      <c r="G786" s="1"/>
      <c r="H786" s="1"/>
      <c r="I786" s="185"/>
      <c r="J786" s="130"/>
      <c r="K786" s="1"/>
      <c r="L786" s="1"/>
    </row>
    <row r="787" spans="3:12" ht="12.75" customHeight="1" x14ac:dyDescent="0.25">
      <c r="C787" s="22"/>
      <c r="D787" s="1"/>
      <c r="E787" s="1"/>
      <c r="F787" s="1"/>
      <c r="G787" s="1"/>
      <c r="H787" s="1"/>
      <c r="I787" s="185"/>
      <c r="J787" s="130"/>
      <c r="K787" s="1"/>
      <c r="L787" s="1"/>
    </row>
    <row r="788" spans="3:12" ht="12.75" customHeight="1" x14ac:dyDescent="0.25">
      <c r="C788" s="22"/>
      <c r="D788" s="1"/>
      <c r="E788" s="1"/>
      <c r="F788" s="1"/>
      <c r="G788" s="1"/>
      <c r="H788" s="1"/>
      <c r="I788" s="185"/>
      <c r="J788" s="130"/>
      <c r="K788" s="1"/>
      <c r="L788" s="1"/>
    </row>
    <row r="789" spans="3:12" ht="12.75" customHeight="1" x14ac:dyDescent="0.25">
      <c r="C789" s="22"/>
      <c r="D789" s="1"/>
      <c r="E789" s="1"/>
      <c r="F789" s="1"/>
      <c r="G789" s="1"/>
      <c r="H789" s="1"/>
      <c r="I789" s="185"/>
      <c r="J789" s="130"/>
      <c r="K789" s="1"/>
      <c r="L789" s="1"/>
    </row>
    <row r="790" spans="3:12" ht="12.75" customHeight="1" x14ac:dyDescent="0.25">
      <c r="C790" s="22"/>
      <c r="D790" s="1"/>
      <c r="E790" s="1"/>
      <c r="F790" s="1"/>
      <c r="G790" s="1"/>
      <c r="H790" s="1"/>
      <c r="I790" s="185"/>
      <c r="J790" s="130"/>
      <c r="K790" s="1"/>
      <c r="L790" s="1"/>
    </row>
    <row r="791" spans="3:12" ht="12.75" customHeight="1" x14ac:dyDescent="0.25">
      <c r="C791" s="22"/>
      <c r="D791" s="1"/>
      <c r="E791" s="1"/>
      <c r="F791" s="1"/>
      <c r="G791" s="1"/>
      <c r="H791" s="1"/>
      <c r="I791" s="185"/>
      <c r="J791" s="130"/>
      <c r="K791" s="1"/>
      <c r="L791" s="1"/>
    </row>
    <row r="792" spans="3:12" ht="12.75" customHeight="1" x14ac:dyDescent="0.25">
      <c r="C792" s="22"/>
      <c r="D792" s="1"/>
      <c r="E792" s="1"/>
      <c r="F792" s="1"/>
      <c r="G792" s="1"/>
      <c r="H792" s="1"/>
      <c r="I792" s="185"/>
      <c r="J792" s="130"/>
      <c r="K792" s="1"/>
      <c r="L792" s="1"/>
    </row>
    <row r="793" spans="3:12" ht="12.75" customHeight="1" x14ac:dyDescent="0.25">
      <c r="C793" s="22"/>
      <c r="D793" s="1"/>
      <c r="E793" s="1"/>
      <c r="F793" s="1"/>
      <c r="G793" s="1"/>
      <c r="H793" s="1"/>
      <c r="I793" s="185"/>
      <c r="J793" s="130"/>
      <c r="K793" s="1"/>
      <c r="L793" s="1"/>
    </row>
    <row r="794" spans="3:12" ht="12.75" customHeight="1" x14ac:dyDescent="0.25">
      <c r="C794" s="22"/>
      <c r="D794" s="1"/>
      <c r="E794" s="1"/>
      <c r="F794" s="1"/>
      <c r="G794" s="1"/>
      <c r="H794" s="1"/>
      <c r="I794" s="185"/>
      <c r="J794" s="130"/>
      <c r="K794" s="1"/>
      <c r="L794" s="1"/>
    </row>
    <row r="795" spans="3:12" ht="12.75" customHeight="1" x14ac:dyDescent="0.25">
      <c r="C795" s="22"/>
      <c r="D795" s="1"/>
      <c r="E795" s="1"/>
      <c r="F795" s="1"/>
      <c r="G795" s="1"/>
      <c r="H795" s="1"/>
      <c r="I795" s="185"/>
      <c r="J795" s="130"/>
      <c r="K795" s="1"/>
      <c r="L795" s="1"/>
    </row>
    <row r="796" spans="3:12" ht="12.75" customHeight="1" x14ac:dyDescent="0.25">
      <c r="C796" s="22"/>
      <c r="D796" s="1"/>
      <c r="E796" s="1"/>
      <c r="F796" s="1"/>
      <c r="G796" s="1"/>
      <c r="H796" s="1"/>
      <c r="I796" s="185"/>
      <c r="J796" s="130"/>
      <c r="K796" s="1"/>
      <c r="L796" s="1"/>
    </row>
    <row r="797" spans="3:12" ht="12.75" customHeight="1" x14ac:dyDescent="0.25">
      <c r="C797" s="22"/>
      <c r="D797" s="1"/>
      <c r="E797" s="1"/>
      <c r="F797" s="1"/>
      <c r="G797" s="1"/>
      <c r="H797" s="1"/>
      <c r="I797" s="185"/>
      <c r="J797" s="130"/>
      <c r="K797" s="1"/>
      <c r="L797" s="1"/>
    </row>
    <row r="798" spans="3:12" ht="12.75" customHeight="1" x14ac:dyDescent="0.25">
      <c r="C798" s="22"/>
      <c r="D798" s="1"/>
      <c r="E798" s="1"/>
      <c r="F798" s="1"/>
      <c r="G798" s="1"/>
      <c r="H798" s="1"/>
      <c r="I798" s="185"/>
      <c r="J798" s="130"/>
      <c r="K798" s="1"/>
      <c r="L798" s="1"/>
    </row>
    <row r="799" spans="3:12" ht="12.75" customHeight="1" x14ac:dyDescent="0.25">
      <c r="C799" s="22"/>
      <c r="D799" s="1"/>
      <c r="E799" s="1"/>
      <c r="F799" s="1"/>
      <c r="G799" s="1"/>
      <c r="H799" s="1"/>
      <c r="I799" s="185"/>
      <c r="J799" s="130"/>
      <c r="K799" s="1"/>
      <c r="L799" s="1"/>
    </row>
    <row r="800" spans="3:12" ht="12.75" customHeight="1" x14ac:dyDescent="0.25">
      <c r="C800" s="22"/>
      <c r="D800" s="1"/>
      <c r="E800" s="1"/>
      <c r="F800" s="1"/>
      <c r="G800" s="1"/>
      <c r="H800" s="1"/>
      <c r="I800" s="185"/>
      <c r="J800" s="130"/>
      <c r="K800" s="1"/>
      <c r="L800" s="1"/>
    </row>
    <row r="801" spans="3:12" ht="12.75" customHeight="1" x14ac:dyDescent="0.25">
      <c r="C801" s="22"/>
      <c r="D801" s="1"/>
      <c r="E801" s="1"/>
      <c r="F801" s="1"/>
      <c r="G801" s="1"/>
      <c r="H801" s="1"/>
      <c r="I801" s="185"/>
      <c r="J801" s="130"/>
      <c r="K801" s="1"/>
      <c r="L801" s="1"/>
    </row>
    <row r="802" spans="3:12" ht="12.75" customHeight="1" x14ac:dyDescent="0.25">
      <c r="C802" s="22"/>
      <c r="D802" s="1"/>
      <c r="E802" s="1"/>
      <c r="F802" s="1"/>
      <c r="G802" s="1"/>
      <c r="H802" s="1"/>
      <c r="I802" s="185"/>
      <c r="J802" s="130"/>
      <c r="K802" s="1"/>
      <c r="L802" s="1"/>
    </row>
    <row r="803" spans="3:12" ht="12.75" customHeight="1" x14ac:dyDescent="0.25">
      <c r="C803" s="22"/>
      <c r="D803" s="1"/>
      <c r="E803" s="1"/>
      <c r="F803" s="1"/>
      <c r="G803" s="1"/>
      <c r="H803" s="1"/>
      <c r="I803" s="185"/>
      <c r="J803" s="130"/>
      <c r="K803" s="1"/>
      <c r="L803" s="1"/>
    </row>
    <row r="804" spans="3:12" ht="12.75" customHeight="1" x14ac:dyDescent="0.25">
      <c r="C804" s="22"/>
      <c r="D804" s="1"/>
      <c r="E804" s="1"/>
      <c r="F804" s="1"/>
      <c r="G804" s="1"/>
      <c r="H804" s="1"/>
      <c r="I804" s="185"/>
      <c r="J804" s="130"/>
      <c r="K804" s="1"/>
      <c r="L804" s="1"/>
    </row>
    <row r="805" spans="3:12" ht="12.75" customHeight="1" x14ac:dyDescent="0.25">
      <c r="C805" s="22"/>
      <c r="D805" s="1"/>
      <c r="E805" s="1"/>
      <c r="F805" s="1"/>
      <c r="G805" s="1"/>
      <c r="H805" s="1"/>
      <c r="I805" s="185"/>
      <c r="J805" s="130"/>
      <c r="K805" s="1"/>
      <c r="L805" s="1"/>
    </row>
    <row r="806" spans="3:12" ht="12.75" customHeight="1" x14ac:dyDescent="0.25">
      <c r="C806" s="22"/>
      <c r="D806" s="1"/>
      <c r="E806" s="1"/>
      <c r="F806" s="1"/>
      <c r="G806" s="1"/>
      <c r="H806" s="1"/>
      <c r="I806" s="185"/>
      <c r="J806" s="130"/>
      <c r="K806" s="1"/>
      <c r="L806" s="1"/>
    </row>
    <row r="807" spans="3:12" ht="12.75" customHeight="1" x14ac:dyDescent="0.25">
      <c r="C807" s="22"/>
      <c r="D807" s="1"/>
      <c r="E807" s="1"/>
      <c r="F807" s="1"/>
      <c r="G807" s="1"/>
      <c r="H807" s="1"/>
      <c r="I807" s="185"/>
      <c r="J807" s="130"/>
      <c r="K807" s="1"/>
      <c r="L807" s="1"/>
    </row>
    <row r="808" spans="3:12" ht="12.75" customHeight="1" x14ac:dyDescent="0.25">
      <c r="C808" s="22"/>
      <c r="D808" s="1"/>
      <c r="E808" s="1"/>
      <c r="F808" s="1"/>
      <c r="G808" s="1"/>
      <c r="H808" s="1"/>
      <c r="I808" s="185"/>
      <c r="J808" s="130"/>
      <c r="K808" s="1"/>
      <c r="L808" s="1"/>
    </row>
    <row r="809" spans="3:12" ht="12.75" customHeight="1" x14ac:dyDescent="0.25">
      <c r="C809" s="22"/>
      <c r="D809" s="1"/>
      <c r="E809" s="1"/>
      <c r="F809" s="1"/>
      <c r="G809" s="1"/>
      <c r="H809" s="1"/>
      <c r="I809" s="185"/>
      <c r="J809" s="130"/>
      <c r="K809" s="1"/>
      <c r="L809" s="1"/>
    </row>
    <row r="810" spans="3:12" ht="12.75" customHeight="1" x14ac:dyDescent="0.25">
      <c r="C810" s="22"/>
      <c r="D810" s="1"/>
      <c r="E810" s="1"/>
      <c r="F810" s="1"/>
      <c r="G810" s="1"/>
      <c r="H810" s="1"/>
      <c r="I810" s="185"/>
      <c r="J810" s="130"/>
      <c r="K810" s="1"/>
      <c r="L810" s="1"/>
    </row>
    <row r="811" spans="3:12" ht="12.75" customHeight="1" x14ac:dyDescent="0.25">
      <c r="C811" s="22"/>
      <c r="D811" s="1"/>
      <c r="E811" s="1"/>
      <c r="F811" s="1"/>
      <c r="G811" s="1"/>
      <c r="H811" s="1"/>
      <c r="I811" s="185"/>
      <c r="J811" s="130"/>
      <c r="K811" s="1"/>
      <c r="L811" s="1"/>
    </row>
    <row r="812" spans="3:12" ht="12.75" customHeight="1" x14ac:dyDescent="0.25">
      <c r="C812" s="22"/>
      <c r="D812" s="1"/>
      <c r="E812" s="1"/>
      <c r="F812" s="1"/>
      <c r="G812" s="1"/>
      <c r="H812" s="1"/>
      <c r="I812" s="185"/>
      <c r="J812" s="130"/>
      <c r="K812" s="1"/>
      <c r="L812" s="1"/>
    </row>
    <row r="813" spans="3:12" ht="12.75" customHeight="1" x14ac:dyDescent="0.25">
      <c r="C813" s="22"/>
      <c r="D813" s="1"/>
      <c r="E813" s="1"/>
      <c r="F813" s="1"/>
      <c r="G813" s="1"/>
      <c r="H813" s="1"/>
      <c r="I813" s="185"/>
      <c r="J813" s="130"/>
      <c r="K813" s="1"/>
      <c r="L813" s="1"/>
    </row>
    <row r="814" spans="3:12" ht="12.75" customHeight="1" x14ac:dyDescent="0.25">
      <c r="C814" s="22"/>
      <c r="D814" s="1"/>
      <c r="E814" s="1"/>
      <c r="F814" s="1"/>
      <c r="G814" s="1"/>
      <c r="H814" s="1"/>
      <c r="I814" s="185"/>
      <c r="J814" s="130"/>
      <c r="K814" s="1"/>
      <c r="L814" s="1"/>
    </row>
    <row r="815" spans="3:12" ht="12.75" customHeight="1" x14ac:dyDescent="0.25">
      <c r="C815" s="22"/>
      <c r="D815" s="1"/>
      <c r="E815" s="1"/>
      <c r="F815" s="1"/>
      <c r="G815" s="1"/>
      <c r="H815" s="1"/>
      <c r="I815" s="185"/>
      <c r="J815" s="130"/>
      <c r="K815" s="1"/>
      <c r="L815" s="1"/>
    </row>
    <row r="816" spans="3:12" ht="12.75" customHeight="1" x14ac:dyDescent="0.25">
      <c r="C816" s="22"/>
      <c r="D816" s="1"/>
      <c r="E816" s="1"/>
      <c r="F816" s="1"/>
      <c r="G816" s="1"/>
      <c r="H816" s="1"/>
      <c r="I816" s="185"/>
      <c r="J816" s="130"/>
      <c r="K816" s="1"/>
      <c r="L816" s="1"/>
    </row>
    <row r="817" spans="3:12" ht="12.75" customHeight="1" x14ac:dyDescent="0.25">
      <c r="C817" s="22"/>
      <c r="D817" s="1"/>
      <c r="E817" s="1"/>
      <c r="F817" s="1"/>
      <c r="G817" s="1"/>
      <c r="H817" s="1"/>
      <c r="I817" s="185"/>
      <c r="J817" s="130"/>
      <c r="K817" s="1"/>
      <c r="L817" s="1"/>
    </row>
    <row r="818" spans="3:12" ht="12.75" customHeight="1" x14ac:dyDescent="0.25">
      <c r="C818" s="22"/>
      <c r="D818" s="1"/>
      <c r="E818" s="1"/>
      <c r="F818" s="1"/>
      <c r="G818" s="1"/>
      <c r="H818" s="1"/>
      <c r="I818" s="185"/>
      <c r="J818" s="130"/>
      <c r="K818" s="1"/>
      <c r="L818" s="1"/>
    </row>
    <row r="819" spans="3:12" ht="12.75" customHeight="1" x14ac:dyDescent="0.25">
      <c r="C819" s="22"/>
      <c r="D819" s="1"/>
      <c r="E819" s="1"/>
      <c r="F819" s="1"/>
      <c r="G819" s="1"/>
      <c r="H819" s="1"/>
      <c r="I819" s="185"/>
      <c r="J819" s="130"/>
      <c r="K819" s="1"/>
      <c r="L819" s="1"/>
    </row>
    <row r="820" spans="3:12" ht="12.75" customHeight="1" x14ac:dyDescent="0.25">
      <c r="C820" s="22"/>
      <c r="D820" s="1"/>
      <c r="E820" s="1"/>
      <c r="F820" s="1"/>
      <c r="G820" s="1"/>
      <c r="H820" s="1"/>
      <c r="I820" s="185"/>
      <c r="J820" s="130"/>
      <c r="K820" s="1"/>
      <c r="L820" s="1"/>
    </row>
    <row r="821" spans="3:12" ht="12.75" customHeight="1" x14ac:dyDescent="0.25">
      <c r="C821" s="22"/>
      <c r="D821" s="1"/>
      <c r="E821" s="1"/>
      <c r="F821" s="1"/>
      <c r="G821" s="1"/>
      <c r="H821" s="1"/>
      <c r="I821" s="185"/>
      <c r="J821" s="130"/>
      <c r="K821" s="1"/>
      <c r="L821" s="1"/>
    </row>
    <row r="822" spans="3:12" ht="12.75" customHeight="1" x14ac:dyDescent="0.25">
      <c r="C822" s="22"/>
      <c r="D822" s="1"/>
      <c r="E822" s="1"/>
      <c r="F822" s="1"/>
      <c r="G822" s="1"/>
      <c r="H822" s="1"/>
      <c r="I822" s="185"/>
      <c r="J822" s="130"/>
      <c r="K822" s="1"/>
      <c r="L822" s="1"/>
    </row>
    <row r="823" spans="3:12" ht="12.75" customHeight="1" x14ac:dyDescent="0.25">
      <c r="C823" s="22"/>
      <c r="D823" s="1"/>
      <c r="E823" s="1"/>
      <c r="F823" s="1"/>
      <c r="G823" s="1"/>
      <c r="H823" s="1"/>
      <c r="I823" s="185"/>
      <c r="J823" s="130"/>
      <c r="K823" s="1"/>
      <c r="L823" s="1"/>
    </row>
    <row r="824" spans="3:12" ht="12.75" customHeight="1" x14ac:dyDescent="0.25">
      <c r="C824" s="22"/>
      <c r="D824" s="1"/>
      <c r="E824" s="1"/>
      <c r="F824" s="1"/>
      <c r="G824" s="1"/>
      <c r="H824" s="1"/>
      <c r="I824" s="185"/>
      <c r="J824" s="130"/>
      <c r="K824" s="1"/>
      <c r="L824" s="1"/>
    </row>
    <row r="825" spans="3:12" ht="12.75" customHeight="1" x14ac:dyDescent="0.25">
      <c r="C825" s="22"/>
      <c r="D825" s="1"/>
      <c r="E825" s="1"/>
      <c r="F825" s="1"/>
      <c r="G825" s="1"/>
      <c r="H825" s="1"/>
      <c r="I825" s="185"/>
      <c r="J825" s="130"/>
      <c r="K825" s="1"/>
      <c r="L825" s="1"/>
    </row>
    <row r="826" spans="3:12" ht="12.75" customHeight="1" x14ac:dyDescent="0.25">
      <c r="C826" s="22"/>
      <c r="D826" s="1"/>
      <c r="E826" s="1"/>
      <c r="F826" s="1"/>
      <c r="G826" s="1"/>
      <c r="H826" s="1"/>
      <c r="I826" s="185"/>
      <c r="J826" s="130"/>
      <c r="K826" s="1"/>
      <c r="L826" s="1"/>
    </row>
    <row r="827" spans="3:12" ht="12.75" customHeight="1" x14ac:dyDescent="0.25">
      <c r="C827" s="22"/>
      <c r="D827" s="1"/>
      <c r="E827" s="1"/>
      <c r="F827" s="1"/>
      <c r="G827" s="1"/>
      <c r="H827" s="1"/>
      <c r="I827" s="185"/>
      <c r="J827" s="130"/>
      <c r="K827" s="1"/>
      <c r="L827" s="1"/>
    </row>
    <row r="828" spans="3:12" ht="12.75" customHeight="1" x14ac:dyDescent="0.25">
      <c r="C828" s="22"/>
      <c r="D828" s="1"/>
      <c r="E828" s="1"/>
      <c r="F828" s="1"/>
      <c r="G828" s="1"/>
      <c r="H828" s="1"/>
      <c r="I828" s="185"/>
      <c r="J828" s="130"/>
      <c r="K828" s="1"/>
      <c r="L828" s="1"/>
    </row>
    <row r="829" spans="3:12" ht="12.75" customHeight="1" x14ac:dyDescent="0.25">
      <c r="C829" s="22"/>
      <c r="D829" s="1"/>
      <c r="E829" s="1"/>
      <c r="F829" s="1"/>
      <c r="G829" s="1"/>
      <c r="H829" s="1"/>
      <c r="I829" s="185"/>
      <c r="J829" s="130"/>
      <c r="K829" s="1"/>
      <c r="L829" s="1"/>
    </row>
    <row r="830" spans="3:12" ht="12.75" customHeight="1" x14ac:dyDescent="0.25">
      <c r="C830" s="22"/>
      <c r="D830" s="1"/>
      <c r="E830" s="1"/>
      <c r="F830" s="1"/>
      <c r="G830" s="1"/>
      <c r="H830" s="1"/>
      <c r="I830" s="185"/>
      <c r="J830" s="130"/>
      <c r="K830" s="1"/>
      <c r="L830" s="1"/>
    </row>
    <row r="831" spans="3:12" ht="12.75" customHeight="1" x14ac:dyDescent="0.25">
      <c r="C831" s="22"/>
      <c r="D831" s="1"/>
      <c r="E831" s="1"/>
      <c r="F831" s="1"/>
      <c r="G831" s="1"/>
      <c r="H831" s="1"/>
      <c r="I831" s="185"/>
      <c r="J831" s="130"/>
      <c r="K831" s="1"/>
      <c r="L831" s="1"/>
    </row>
    <row r="832" spans="3:12" ht="12.75" customHeight="1" x14ac:dyDescent="0.25">
      <c r="C832" s="22"/>
      <c r="D832" s="1"/>
      <c r="E832" s="1"/>
      <c r="F832" s="1"/>
      <c r="G832" s="1"/>
      <c r="H832" s="1"/>
      <c r="I832" s="185"/>
      <c r="J832" s="130"/>
      <c r="K832" s="1"/>
      <c r="L832" s="1"/>
    </row>
    <row r="833" spans="3:12" ht="12.75" customHeight="1" x14ac:dyDescent="0.25">
      <c r="C833" s="22"/>
      <c r="D833" s="1"/>
      <c r="E833" s="1"/>
      <c r="F833" s="1"/>
      <c r="G833" s="1"/>
      <c r="H833" s="1"/>
      <c r="I833" s="185"/>
      <c r="J833" s="130"/>
      <c r="K833" s="1"/>
      <c r="L833" s="1"/>
    </row>
    <row r="834" spans="3:12" ht="12.75" customHeight="1" x14ac:dyDescent="0.25">
      <c r="C834" s="22"/>
      <c r="D834" s="1"/>
      <c r="E834" s="1"/>
      <c r="F834" s="1"/>
      <c r="G834" s="1"/>
      <c r="H834" s="1"/>
      <c r="I834" s="185"/>
      <c r="J834" s="130"/>
      <c r="K834" s="1"/>
      <c r="L834" s="1"/>
    </row>
    <row r="835" spans="3:12" ht="12.75" customHeight="1" x14ac:dyDescent="0.25">
      <c r="C835" s="22"/>
      <c r="D835" s="1"/>
      <c r="E835" s="1"/>
      <c r="F835" s="1"/>
      <c r="G835" s="1"/>
      <c r="H835" s="1"/>
      <c r="I835" s="185"/>
      <c r="J835" s="130"/>
      <c r="K835" s="1"/>
      <c r="L835" s="1"/>
    </row>
    <row r="836" spans="3:12" ht="12.75" customHeight="1" x14ac:dyDescent="0.25">
      <c r="C836" s="22"/>
      <c r="D836" s="1"/>
      <c r="E836" s="1"/>
      <c r="F836" s="1"/>
      <c r="G836" s="1"/>
      <c r="H836" s="1"/>
      <c r="I836" s="185"/>
      <c r="J836" s="130"/>
      <c r="K836" s="1"/>
      <c r="L836" s="1"/>
    </row>
    <row r="837" spans="3:12" ht="12.75" customHeight="1" x14ac:dyDescent="0.25">
      <c r="C837" s="22"/>
      <c r="D837" s="1"/>
      <c r="E837" s="1"/>
      <c r="F837" s="1"/>
      <c r="G837" s="1"/>
      <c r="H837" s="1"/>
      <c r="I837" s="185"/>
      <c r="J837" s="130"/>
      <c r="K837" s="1"/>
      <c r="L837" s="1"/>
    </row>
    <row r="838" spans="3:12" ht="12.75" customHeight="1" x14ac:dyDescent="0.25">
      <c r="C838" s="22"/>
      <c r="D838" s="1"/>
      <c r="E838" s="1"/>
      <c r="F838" s="1"/>
      <c r="G838" s="1"/>
      <c r="H838" s="1"/>
      <c r="I838" s="185"/>
      <c r="J838" s="130"/>
      <c r="K838" s="1"/>
      <c r="L838" s="1"/>
    </row>
    <row r="839" spans="3:12" ht="12.75" customHeight="1" x14ac:dyDescent="0.25">
      <c r="C839" s="22"/>
      <c r="D839" s="1"/>
      <c r="E839" s="1"/>
      <c r="F839" s="1"/>
      <c r="G839" s="1"/>
      <c r="H839" s="1"/>
      <c r="I839" s="185"/>
      <c r="J839" s="130"/>
      <c r="K839" s="1"/>
      <c r="L839" s="1"/>
    </row>
    <row r="840" spans="3:12" ht="12.75" customHeight="1" x14ac:dyDescent="0.25">
      <c r="C840" s="22"/>
      <c r="D840" s="1"/>
      <c r="E840" s="1"/>
      <c r="F840" s="1"/>
      <c r="G840" s="1"/>
      <c r="H840" s="1"/>
      <c r="I840" s="185"/>
      <c r="J840" s="130"/>
      <c r="K840" s="1"/>
      <c r="L840" s="1"/>
    </row>
    <row r="841" spans="3:12" ht="12.75" customHeight="1" x14ac:dyDescent="0.25">
      <c r="C841" s="22"/>
      <c r="D841" s="1"/>
      <c r="E841" s="1"/>
      <c r="F841" s="1"/>
      <c r="G841" s="1"/>
      <c r="H841" s="1"/>
      <c r="I841" s="185"/>
      <c r="J841" s="130"/>
      <c r="K841" s="1"/>
      <c r="L841" s="1"/>
    </row>
    <row r="842" spans="3:12" ht="12.75" customHeight="1" x14ac:dyDescent="0.25">
      <c r="C842" s="22"/>
      <c r="D842" s="1"/>
      <c r="E842" s="1"/>
      <c r="F842" s="1"/>
      <c r="G842" s="1"/>
      <c r="H842" s="1"/>
      <c r="I842" s="185"/>
      <c r="J842" s="130"/>
      <c r="K842" s="1"/>
      <c r="L842" s="1"/>
    </row>
    <row r="843" spans="3:12" ht="12.75" customHeight="1" x14ac:dyDescent="0.25">
      <c r="C843" s="22"/>
      <c r="D843" s="1"/>
      <c r="E843" s="1"/>
      <c r="F843" s="1"/>
      <c r="G843" s="1"/>
      <c r="H843" s="1"/>
      <c r="I843" s="185"/>
      <c r="J843" s="130"/>
      <c r="K843" s="1"/>
      <c r="L843" s="1"/>
    </row>
    <row r="844" spans="3:12" ht="12.75" customHeight="1" x14ac:dyDescent="0.25">
      <c r="C844" s="22"/>
      <c r="D844" s="1"/>
      <c r="E844" s="1"/>
      <c r="F844" s="1"/>
      <c r="G844" s="1"/>
      <c r="H844" s="1"/>
      <c r="I844" s="185"/>
      <c r="J844" s="130"/>
      <c r="K844" s="1"/>
      <c r="L844" s="1"/>
    </row>
    <row r="845" spans="3:12" ht="12.75" customHeight="1" x14ac:dyDescent="0.25">
      <c r="C845" s="22"/>
      <c r="D845" s="1"/>
      <c r="E845" s="1"/>
      <c r="F845" s="1"/>
      <c r="G845" s="1"/>
      <c r="H845" s="1"/>
      <c r="I845" s="185"/>
      <c r="J845" s="130"/>
      <c r="K845" s="1"/>
      <c r="L845" s="1"/>
    </row>
    <row r="846" spans="3:12" ht="12.75" customHeight="1" x14ac:dyDescent="0.25">
      <c r="C846" s="22"/>
      <c r="D846" s="1"/>
      <c r="E846" s="1"/>
      <c r="F846" s="1"/>
      <c r="G846" s="1"/>
      <c r="H846" s="1"/>
      <c r="I846" s="185"/>
      <c r="J846" s="130"/>
      <c r="K846" s="1"/>
      <c r="L846" s="1"/>
    </row>
    <row r="847" spans="3:12" ht="12.75" customHeight="1" x14ac:dyDescent="0.25">
      <c r="C847" s="22"/>
      <c r="D847" s="1"/>
      <c r="E847" s="1"/>
      <c r="F847" s="1"/>
      <c r="G847" s="1"/>
      <c r="H847" s="1"/>
      <c r="I847" s="185"/>
      <c r="J847" s="130"/>
      <c r="K847" s="1"/>
      <c r="L847" s="1"/>
    </row>
    <row r="848" spans="3:12" ht="12.75" customHeight="1" x14ac:dyDescent="0.25">
      <c r="C848" s="22"/>
      <c r="D848" s="1"/>
      <c r="E848" s="1"/>
      <c r="F848" s="1"/>
      <c r="G848" s="1"/>
      <c r="H848" s="1"/>
      <c r="I848" s="185"/>
      <c r="J848" s="130"/>
      <c r="K848" s="1"/>
      <c r="L848" s="1"/>
    </row>
    <row r="849" spans="3:12" ht="12.75" customHeight="1" x14ac:dyDescent="0.25">
      <c r="C849" s="22"/>
      <c r="D849" s="1"/>
      <c r="E849" s="1"/>
      <c r="F849" s="1"/>
      <c r="G849" s="1"/>
      <c r="H849" s="1"/>
      <c r="I849" s="185"/>
      <c r="J849" s="130"/>
      <c r="K849" s="1"/>
      <c r="L849" s="1"/>
    </row>
    <row r="850" spans="3:12" ht="12.75" customHeight="1" x14ac:dyDescent="0.25">
      <c r="C850" s="22"/>
      <c r="D850" s="1"/>
      <c r="E850" s="1"/>
      <c r="F850" s="1"/>
      <c r="G850" s="1"/>
      <c r="H850" s="1"/>
      <c r="I850" s="185"/>
      <c r="J850" s="130"/>
      <c r="K850" s="1"/>
      <c r="L850" s="1"/>
    </row>
    <row r="851" spans="3:12" ht="12.75" customHeight="1" x14ac:dyDescent="0.25">
      <c r="C851" s="22"/>
      <c r="D851" s="1"/>
      <c r="E851" s="1"/>
      <c r="F851" s="1"/>
      <c r="G851" s="1"/>
      <c r="H851" s="1"/>
      <c r="I851" s="185"/>
      <c r="J851" s="130"/>
      <c r="K851" s="1"/>
      <c r="L851" s="1"/>
    </row>
    <row r="852" spans="3:12" ht="12.75" customHeight="1" x14ac:dyDescent="0.25">
      <c r="C852" s="22"/>
      <c r="D852" s="1"/>
      <c r="E852" s="1"/>
      <c r="F852" s="1"/>
      <c r="G852" s="1"/>
      <c r="H852" s="1"/>
      <c r="I852" s="185"/>
      <c r="J852" s="130"/>
      <c r="K852" s="1"/>
      <c r="L852" s="1"/>
    </row>
    <row r="853" spans="3:12" ht="12.75" customHeight="1" x14ac:dyDescent="0.25">
      <c r="C853" s="22"/>
      <c r="D853" s="1"/>
      <c r="E853" s="1"/>
      <c r="F853" s="1"/>
      <c r="G853" s="1"/>
      <c r="H853" s="1"/>
      <c r="I853" s="185"/>
      <c r="J853" s="130"/>
      <c r="K853" s="1"/>
      <c r="L853" s="1"/>
    </row>
    <row r="854" spans="3:12" ht="12.75" customHeight="1" x14ac:dyDescent="0.25">
      <c r="C854" s="22"/>
      <c r="D854" s="1"/>
      <c r="E854" s="1"/>
      <c r="F854" s="1"/>
      <c r="G854" s="1"/>
      <c r="H854" s="1"/>
      <c r="I854" s="185"/>
      <c r="J854" s="130"/>
      <c r="K854" s="1"/>
      <c r="L854" s="1"/>
    </row>
    <row r="855" spans="3:12" ht="12.75" customHeight="1" x14ac:dyDescent="0.25">
      <c r="C855" s="22"/>
      <c r="D855" s="1"/>
      <c r="E855" s="1"/>
      <c r="F855" s="1"/>
      <c r="G855" s="1"/>
      <c r="H855" s="1"/>
      <c r="I855" s="185"/>
      <c r="J855" s="130"/>
      <c r="K855" s="1"/>
      <c r="L855" s="1"/>
    </row>
    <row r="856" spans="3:12" ht="12.75" customHeight="1" x14ac:dyDescent="0.25">
      <c r="C856" s="22"/>
      <c r="D856" s="1"/>
      <c r="E856" s="1"/>
      <c r="F856" s="1"/>
      <c r="G856" s="1"/>
      <c r="H856" s="1"/>
      <c r="I856" s="185"/>
      <c r="J856" s="130"/>
      <c r="K856" s="1"/>
      <c r="L856" s="1"/>
    </row>
    <row r="857" spans="3:12" ht="15" customHeight="1" x14ac:dyDescent="0.25">
      <c r="C857" s="22"/>
      <c r="D857" s="1"/>
      <c r="E857" s="1"/>
      <c r="F857" s="1"/>
      <c r="G857" s="1"/>
      <c r="H857" s="1"/>
      <c r="I857" s="185"/>
      <c r="J857" s="130"/>
      <c r="K857" s="1"/>
      <c r="L857" s="1"/>
    </row>
    <row r="858" spans="3:12" ht="15" customHeight="1" x14ac:dyDescent="0.25">
      <c r="C858" s="22"/>
      <c r="D858" s="1"/>
      <c r="E858" s="1"/>
      <c r="F858" s="1"/>
      <c r="G858" s="1"/>
      <c r="H858" s="1"/>
      <c r="I858" s="185"/>
      <c r="J858" s="130"/>
      <c r="K858" s="1"/>
      <c r="L858" s="1"/>
    </row>
    <row r="859" spans="3:12" ht="15" customHeight="1" x14ac:dyDescent="0.25">
      <c r="C859" s="22"/>
      <c r="D859" s="1"/>
      <c r="E859" s="1"/>
      <c r="F859" s="1"/>
      <c r="G859" s="1"/>
      <c r="H859" s="1"/>
      <c r="I859" s="185"/>
      <c r="J859" s="130"/>
      <c r="K859" s="1"/>
      <c r="L859" s="1"/>
    </row>
    <row r="860" spans="3:12" ht="15" customHeight="1" x14ac:dyDescent="0.25">
      <c r="C860" s="22"/>
      <c r="D860" s="1"/>
      <c r="E860" s="1"/>
      <c r="F860" s="1"/>
      <c r="G860" s="1"/>
      <c r="H860" s="1"/>
      <c r="I860" s="185"/>
      <c r="J860" s="130"/>
      <c r="K860" s="1"/>
      <c r="L860" s="1"/>
    </row>
    <row r="861" spans="3:12" ht="15" customHeight="1" x14ac:dyDescent="0.25">
      <c r="C861" s="22"/>
      <c r="D861" s="1"/>
      <c r="E861" s="1"/>
      <c r="F861" s="1"/>
      <c r="G861" s="1"/>
      <c r="H861" s="1"/>
      <c r="I861" s="185"/>
      <c r="J861" s="130"/>
      <c r="K861" s="1"/>
      <c r="L861" s="1"/>
    </row>
    <row r="862" spans="3:12" ht="15" customHeight="1" x14ac:dyDescent="0.25">
      <c r="C862" s="22"/>
      <c r="D862" s="1"/>
      <c r="E862" s="1"/>
      <c r="F862" s="1"/>
      <c r="G862" s="1"/>
      <c r="H862" s="1"/>
      <c r="I862" s="185"/>
      <c r="J862" s="130"/>
      <c r="K862" s="1"/>
      <c r="L862" s="1"/>
    </row>
    <row r="863" spans="3:12" ht="15" customHeight="1" x14ac:dyDescent="0.25">
      <c r="C863" s="22"/>
      <c r="D863" s="1"/>
      <c r="E863" s="1"/>
      <c r="F863" s="1"/>
      <c r="G863" s="1"/>
      <c r="H863" s="1"/>
      <c r="I863" s="185"/>
      <c r="J863" s="130"/>
      <c r="K863" s="1"/>
      <c r="L863" s="1"/>
    </row>
    <row r="864" spans="3:12" ht="15" customHeight="1" x14ac:dyDescent="0.25">
      <c r="C864" s="22"/>
      <c r="D864" s="1"/>
      <c r="E864" s="1"/>
      <c r="F864" s="1"/>
      <c r="G864" s="1"/>
      <c r="H864" s="1"/>
      <c r="I864" s="185"/>
      <c r="J864" s="130"/>
      <c r="K864" s="1"/>
      <c r="L864" s="1"/>
    </row>
    <row r="865" spans="3:12" ht="15" customHeight="1" x14ac:dyDescent="0.25">
      <c r="C865" s="22"/>
      <c r="D865" s="1"/>
      <c r="E865" s="1"/>
      <c r="F865" s="1"/>
      <c r="G865" s="1"/>
      <c r="H865" s="1"/>
      <c r="I865" s="185"/>
      <c r="J865" s="130"/>
      <c r="K865" s="1"/>
      <c r="L865" s="1"/>
    </row>
    <row r="866" spans="3:12" ht="15" customHeight="1" x14ac:dyDescent="0.25">
      <c r="C866" s="22"/>
      <c r="D866" s="1"/>
      <c r="E866" s="1"/>
      <c r="F866" s="1"/>
      <c r="G866" s="1"/>
      <c r="H866" s="1"/>
      <c r="I866" s="185"/>
      <c r="J866" s="130"/>
      <c r="K866" s="1"/>
      <c r="L866" s="1"/>
    </row>
    <row r="867" spans="3:12" ht="15" customHeight="1" x14ac:dyDescent="0.25">
      <c r="C867" s="22"/>
      <c r="D867" s="1"/>
      <c r="E867" s="1"/>
      <c r="F867" s="1"/>
      <c r="G867" s="1"/>
      <c r="H867" s="1"/>
      <c r="I867" s="185"/>
      <c r="J867" s="130"/>
      <c r="K867" s="1"/>
      <c r="L867" s="1"/>
    </row>
    <row r="868" spans="3:12" ht="15" customHeight="1" x14ac:dyDescent="0.25">
      <c r="C868" s="22"/>
      <c r="D868" s="1"/>
      <c r="E868" s="1"/>
      <c r="F868" s="1"/>
      <c r="G868" s="1"/>
      <c r="H868" s="1"/>
      <c r="I868" s="185"/>
      <c r="J868" s="130"/>
      <c r="K868" s="1"/>
      <c r="L868" s="1"/>
    </row>
    <row r="869" spans="3:12" ht="15" customHeight="1" x14ac:dyDescent="0.25">
      <c r="C869" s="22"/>
      <c r="D869" s="1"/>
      <c r="E869" s="1"/>
      <c r="F869" s="1"/>
      <c r="G869" s="1"/>
      <c r="H869" s="1"/>
      <c r="I869" s="185"/>
      <c r="J869" s="130"/>
      <c r="K869" s="1"/>
      <c r="L869" s="1"/>
    </row>
    <row r="870" spans="3:12" ht="15" customHeight="1" x14ac:dyDescent="0.25">
      <c r="C870" s="22"/>
      <c r="D870" s="1"/>
      <c r="E870" s="1"/>
      <c r="F870" s="1"/>
      <c r="G870" s="1"/>
      <c r="H870" s="1"/>
      <c r="I870" s="185"/>
      <c r="J870" s="130"/>
      <c r="K870" s="1"/>
      <c r="L870" s="1"/>
    </row>
    <row r="871" spans="3:12" ht="15" customHeight="1" x14ac:dyDescent="0.25">
      <c r="C871" s="22"/>
      <c r="D871" s="1"/>
      <c r="E871" s="1"/>
      <c r="F871" s="1"/>
      <c r="G871" s="1"/>
      <c r="H871" s="1"/>
      <c r="I871" s="185"/>
      <c r="J871" s="130"/>
      <c r="K871" s="1"/>
      <c r="L871" s="1"/>
    </row>
    <row r="872" spans="3:12" ht="15" customHeight="1" x14ac:dyDescent="0.25">
      <c r="C872" s="22"/>
      <c r="D872" s="1"/>
      <c r="E872" s="1"/>
      <c r="F872" s="1"/>
      <c r="G872" s="1"/>
      <c r="H872" s="1"/>
      <c r="I872" s="185"/>
      <c r="J872" s="130"/>
      <c r="K872" s="1"/>
      <c r="L872" s="1"/>
    </row>
    <row r="873" spans="3:12" ht="15" customHeight="1" x14ac:dyDescent="0.25">
      <c r="C873" s="22"/>
      <c r="D873" s="1"/>
      <c r="E873" s="1"/>
      <c r="F873" s="1"/>
      <c r="G873" s="1"/>
      <c r="H873" s="1"/>
      <c r="I873" s="185"/>
      <c r="J873" s="130"/>
      <c r="K873" s="1"/>
      <c r="L873" s="1"/>
    </row>
    <row r="874" spans="3:12" ht="15" customHeight="1" x14ac:dyDescent="0.25">
      <c r="C874" s="22"/>
      <c r="D874" s="1"/>
      <c r="E874" s="1"/>
      <c r="F874" s="1"/>
      <c r="G874" s="1"/>
      <c r="H874" s="1"/>
      <c r="I874" s="185"/>
      <c r="J874" s="130"/>
      <c r="K874" s="1"/>
      <c r="L874" s="1"/>
    </row>
    <row r="875" spans="3:12" ht="15" customHeight="1" x14ac:dyDescent="0.25">
      <c r="C875" s="22"/>
      <c r="D875" s="1"/>
      <c r="E875" s="1"/>
      <c r="F875" s="1"/>
      <c r="G875" s="1"/>
      <c r="H875" s="1"/>
      <c r="I875" s="185"/>
      <c r="J875" s="130"/>
      <c r="K875" s="1"/>
      <c r="L875" s="1"/>
    </row>
    <row r="876" spans="3:12" ht="15" customHeight="1" x14ac:dyDescent="0.25">
      <c r="C876" s="22"/>
      <c r="D876" s="1"/>
      <c r="E876" s="1"/>
      <c r="F876" s="1"/>
      <c r="G876" s="1"/>
      <c r="H876" s="1"/>
      <c r="I876" s="185"/>
      <c r="J876" s="130"/>
      <c r="K876" s="1"/>
      <c r="L876" s="1"/>
    </row>
    <row r="877" spans="3:12" ht="15" customHeight="1" x14ac:dyDescent="0.25">
      <c r="C877" s="22"/>
      <c r="D877" s="1"/>
      <c r="E877" s="1"/>
      <c r="F877" s="1"/>
      <c r="G877" s="1"/>
      <c r="H877" s="1"/>
      <c r="I877" s="185"/>
      <c r="J877" s="130"/>
      <c r="K877" s="1"/>
      <c r="L877" s="1"/>
    </row>
    <row r="878" spans="3:12" ht="15" customHeight="1" x14ac:dyDescent="0.25">
      <c r="C878" s="22"/>
      <c r="D878" s="1"/>
      <c r="E878" s="1"/>
      <c r="F878" s="1"/>
      <c r="G878" s="1"/>
      <c r="H878" s="1"/>
      <c r="I878" s="185"/>
      <c r="J878" s="130"/>
      <c r="K878" s="1"/>
      <c r="L878" s="1"/>
    </row>
    <row r="879" spans="3:12" ht="15" customHeight="1" x14ac:dyDescent="0.25">
      <c r="C879" s="22"/>
      <c r="D879" s="1"/>
      <c r="E879" s="1"/>
      <c r="F879" s="1"/>
      <c r="G879" s="1"/>
      <c r="H879" s="1"/>
      <c r="I879" s="185"/>
      <c r="J879" s="130"/>
      <c r="K879" s="1"/>
      <c r="L879" s="1"/>
    </row>
    <row r="880" spans="3:12" ht="15" customHeight="1" x14ac:dyDescent="0.25">
      <c r="C880" s="22"/>
      <c r="D880" s="1"/>
      <c r="E880" s="1"/>
      <c r="F880" s="1"/>
      <c r="G880" s="1"/>
      <c r="H880" s="1"/>
      <c r="I880" s="185"/>
      <c r="J880" s="130"/>
      <c r="K880" s="1"/>
      <c r="L880" s="1"/>
    </row>
    <row r="881" spans="3:12" ht="15" customHeight="1" x14ac:dyDescent="0.25">
      <c r="C881" s="22"/>
      <c r="D881" s="1"/>
      <c r="E881" s="1"/>
      <c r="F881" s="1"/>
      <c r="G881" s="1"/>
      <c r="H881" s="1"/>
      <c r="I881" s="185"/>
      <c r="J881" s="130"/>
      <c r="K881" s="1"/>
      <c r="L881" s="1"/>
    </row>
    <row r="882" spans="3:12" ht="15" customHeight="1" x14ac:dyDescent="0.25">
      <c r="C882" s="22"/>
      <c r="D882" s="1"/>
      <c r="E882" s="1"/>
      <c r="F882" s="1"/>
      <c r="G882" s="1"/>
      <c r="H882" s="1"/>
      <c r="I882" s="185"/>
      <c r="J882" s="130"/>
      <c r="K882" s="1"/>
      <c r="L882" s="1"/>
    </row>
    <row r="883" spans="3:12" ht="15" customHeight="1" x14ac:dyDescent="0.25">
      <c r="C883" s="22"/>
      <c r="D883" s="1"/>
      <c r="E883" s="1"/>
      <c r="F883" s="1"/>
      <c r="G883" s="1"/>
      <c r="H883" s="1"/>
      <c r="I883" s="185"/>
      <c r="J883" s="130"/>
      <c r="K883" s="1"/>
      <c r="L883" s="1"/>
    </row>
    <row r="884" spans="3:12" ht="15" customHeight="1" x14ac:dyDescent="0.25">
      <c r="C884" s="22"/>
      <c r="D884" s="1"/>
      <c r="E884" s="1"/>
      <c r="F884" s="1"/>
      <c r="G884" s="1"/>
      <c r="H884" s="1"/>
      <c r="I884" s="185"/>
      <c r="J884" s="130"/>
      <c r="K884" s="1"/>
      <c r="L884" s="1"/>
    </row>
    <row r="885" spans="3:12" ht="15" customHeight="1" x14ac:dyDescent="0.25">
      <c r="C885" s="22"/>
      <c r="D885" s="1"/>
      <c r="E885" s="1"/>
      <c r="F885" s="1"/>
      <c r="G885" s="1"/>
      <c r="H885" s="1"/>
      <c r="I885" s="185"/>
      <c r="J885" s="130"/>
      <c r="K885" s="1"/>
      <c r="L885" s="1"/>
    </row>
    <row r="886" spans="3:12" ht="15" customHeight="1" x14ac:dyDescent="0.25">
      <c r="C886" s="22"/>
      <c r="D886" s="1"/>
      <c r="E886" s="1"/>
      <c r="F886" s="1"/>
      <c r="G886" s="1"/>
      <c r="H886" s="1"/>
      <c r="I886" s="185"/>
      <c r="J886" s="130"/>
      <c r="K886" s="1"/>
      <c r="L886" s="1"/>
    </row>
    <row r="887" spans="3:12" ht="15" customHeight="1" x14ac:dyDescent="0.25">
      <c r="C887" s="22"/>
      <c r="D887" s="1"/>
      <c r="E887" s="1"/>
      <c r="F887" s="1"/>
      <c r="G887" s="1"/>
      <c r="H887" s="1"/>
      <c r="I887" s="185"/>
      <c r="J887" s="130"/>
      <c r="K887" s="1"/>
      <c r="L887" s="1"/>
    </row>
    <row r="888" spans="3:12" ht="15" customHeight="1" x14ac:dyDescent="0.25">
      <c r="C888" s="22"/>
      <c r="D888" s="1"/>
      <c r="E888" s="1"/>
      <c r="F888" s="1"/>
      <c r="G888" s="1"/>
      <c r="H888" s="1"/>
      <c r="I888" s="185"/>
      <c r="J888" s="130"/>
      <c r="K888" s="1"/>
      <c r="L888" s="1"/>
    </row>
    <row r="889" spans="3:12" ht="15" customHeight="1" x14ac:dyDescent="0.25">
      <c r="C889" s="22"/>
      <c r="D889" s="1"/>
      <c r="E889" s="1"/>
      <c r="F889" s="1"/>
      <c r="G889" s="1"/>
      <c r="H889" s="1"/>
      <c r="I889" s="185"/>
      <c r="J889" s="130"/>
      <c r="K889" s="1"/>
      <c r="L889" s="1"/>
    </row>
    <row r="890" spans="3:12" ht="15" customHeight="1" x14ac:dyDescent="0.25">
      <c r="C890" s="22"/>
      <c r="D890" s="1"/>
      <c r="E890" s="1"/>
      <c r="F890" s="1"/>
      <c r="G890" s="1"/>
      <c r="H890" s="1"/>
      <c r="I890" s="185"/>
      <c r="J890" s="130"/>
      <c r="K890" s="1"/>
      <c r="L890" s="1"/>
    </row>
    <row r="891" spans="3:12" ht="15" customHeight="1" x14ac:dyDescent="0.25">
      <c r="C891" s="22"/>
      <c r="D891" s="1"/>
      <c r="E891" s="1"/>
      <c r="F891" s="1"/>
      <c r="G891" s="1"/>
      <c r="H891" s="1"/>
      <c r="I891" s="185"/>
      <c r="J891" s="130"/>
      <c r="K891" s="1"/>
      <c r="L891" s="1"/>
    </row>
    <row r="892" spans="3:12" ht="15" customHeight="1" x14ac:dyDescent="0.25">
      <c r="C892" s="22"/>
      <c r="D892" s="1"/>
      <c r="E892" s="1"/>
      <c r="F892" s="1"/>
      <c r="G892" s="1"/>
      <c r="H892" s="1"/>
      <c r="I892" s="185"/>
      <c r="J892" s="130"/>
      <c r="K892" s="1"/>
      <c r="L892" s="1"/>
    </row>
    <row r="893" spans="3:12" ht="15" customHeight="1" x14ac:dyDescent="0.25">
      <c r="C893" s="22"/>
      <c r="D893" s="1"/>
      <c r="E893" s="1"/>
      <c r="F893" s="1"/>
      <c r="G893" s="1"/>
      <c r="H893" s="1"/>
      <c r="I893" s="185"/>
      <c r="J893" s="130"/>
      <c r="K893" s="1"/>
      <c r="L893" s="1"/>
    </row>
    <row r="894" spans="3:12" ht="15" customHeight="1" x14ac:dyDescent="0.25">
      <c r="C894" s="22"/>
      <c r="D894" s="1"/>
      <c r="E894" s="1"/>
      <c r="F894" s="1"/>
      <c r="G894" s="1"/>
      <c r="H894" s="1"/>
      <c r="I894" s="185"/>
      <c r="J894" s="130"/>
      <c r="K894" s="1"/>
      <c r="L894" s="1"/>
    </row>
    <row r="895" spans="3:12" ht="15" customHeight="1" x14ac:dyDescent="0.25">
      <c r="C895" s="22"/>
      <c r="D895" s="1"/>
      <c r="E895" s="1"/>
      <c r="F895" s="1"/>
      <c r="G895" s="1"/>
      <c r="H895" s="1"/>
      <c r="I895" s="185"/>
      <c r="J895" s="130"/>
      <c r="K895" s="1"/>
      <c r="L895" s="1"/>
    </row>
    <row r="896" spans="3:12" ht="15" customHeight="1" x14ac:dyDescent="0.25">
      <c r="C896" s="22"/>
      <c r="D896" s="1"/>
      <c r="E896" s="1"/>
      <c r="F896" s="1"/>
      <c r="G896" s="1"/>
      <c r="H896" s="1"/>
      <c r="I896" s="185"/>
      <c r="J896" s="130"/>
      <c r="K896" s="1"/>
      <c r="L896" s="1"/>
    </row>
    <row r="897" spans="3:12" ht="15" customHeight="1" x14ac:dyDescent="0.25">
      <c r="C897" s="22"/>
      <c r="D897" s="1"/>
      <c r="E897" s="1"/>
      <c r="F897" s="1"/>
      <c r="G897" s="1"/>
      <c r="H897" s="1"/>
      <c r="I897" s="185"/>
      <c r="J897" s="130"/>
      <c r="K897" s="1"/>
      <c r="L897" s="1"/>
    </row>
    <row r="898" spans="3:12" ht="15" customHeight="1" x14ac:dyDescent="0.25">
      <c r="C898" s="22"/>
      <c r="D898" s="1"/>
      <c r="E898" s="1"/>
      <c r="F898" s="1"/>
      <c r="G898" s="1"/>
      <c r="H898" s="1"/>
      <c r="I898" s="185"/>
      <c r="J898" s="130"/>
      <c r="K898" s="1"/>
      <c r="L898" s="1"/>
    </row>
    <row r="899" spans="3:12" ht="15" customHeight="1" x14ac:dyDescent="0.25">
      <c r="C899" s="22"/>
      <c r="D899" s="1"/>
      <c r="E899" s="1"/>
      <c r="F899" s="1"/>
      <c r="G899" s="1"/>
      <c r="H899" s="1"/>
      <c r="I899" s="185"/>
      <c r="J899" s="130"/>
      <c r="K899" s="1"/>
      <c r="L899" s="1"/>
    </row>
    <row r="900" spans="3:12" ht="15" customHeight="1" x14ac:dyDescent="0.25">
      <c r="C900" s="22"/>
      <c r="D900" s="1"/>
      <c r="E900" s="1"/>
      <c r="F900" s="1"/>
      <c r="G900" s="1"/>
      <c r="H900" s="1"/>
      <c r="I900" s="185"/>
      <c r="J900" s="130"/>
      <c r="K900" s="1"/>
      <c r="L900" s="1"/>
    </row>
    <row r="901" spans="3:12" ht="15" customHeight="1" x14ac:dyDescent="0.25">
      <c r="C901" s="22"/>
      <c r="D901" s="1"/>
      <c r="E901" s="1"/>
      <c r="F901" s="1"/>
      <c r="G901" s="1"/>
      <c r="H901" s="1"/>
      <c r="I901" s="185"/>
      <c r="J901" s="130"/>
      <c r="K901" s="1"/>
      <c r="L901" s="1"/>
    </row>
    <row r="902" spans="3:12" ht="15" customHeight="1" x14ac:dyDescent="0.25">
      <c r="C902" s="22"/>
      <c r="D902" s="1"/>
      <c r="E902" s="1"/>
      <c r="F902" s="1"/>
      <c r="G902" s="1"/>
      <c r="H902" s="1"/>
      <c r="I902" s="185"/>
      <c r="J902" s="130"/>
      <c r="K902" s="1"/>
      <c r="L902" s="1"/>
    </row>
    <row r="903" spans="3:12" ht="15" customHeight="1" x14ac:dyDescent="0.25">
      <c r="C903" s="22"/>
      <c r="D903" s="1"/>
      <c r="E903" s="1"/>
      <c r="F903" s="1"/>
      <c r="G903" s="1"/>
      <c r="H903" s="1"/>
      <c r="I903" s="185"/>
      <c r="J903" s="130"/>
      <c r="K903" s="1"/>
      <c r="L903" s="1"/>
    </row>
    <row r="904" spans="3:12" ht="15" customHeight="1" x14ac:dyDescent="0.25">
      <c r="C904" s="22"/>
      <c r="D904" s="1"/>
      <c r="E904" s="1"/>
      <c r="F904" s="1"/>
      <c r="G904" s="1"/>
      <c r="H904" s="1"/>
      <c r="I904" s="185"/>
      <c r="J904" s="130"/>
      <c r="K904" s="1"/>
      <c r="L904" s="1"/>
    </row>
    <row r="905" spans="3:12" ht="15" customHeight="1" x14ac:dyDescent="0.25">
      <c r="C905" s="22"/>
      <c r="D905" s="1"/>
      <c r="E905" s="1"/>
      <c r="F905" s="1"/>
      <c r="G905" s="1"/>
      <c r="H905" s="1"/>
      <c r="I905" s="185"/>
      <c r="J905" s="130"/>
      <c r="K905" s="1"/>
      <c r="L905" s="1"/>
    </row>
    <row r="906" spans="3:12" ht="15" customHeight="1" x14ac:dyDescent="0.25">
      <c r="C906" s="22"/>
      <c r="D906" s="1"/>
      <c r="E906" s="1"/>
      <c r="F906" s="1"/>
      <c r="G906" s="1"/>
      <c r="H906" s="1"/>
      <c r="I906" s="185"/>
      <c r="J906" s="130"/>
      <c r="K906" s="1"/>
      <c r="L906" s="1"/>
    </row>
    <row r="907" spans="3:12" ht="15" customHeight="1" x14ac:dyDescent="0.25">
      <c r="C907" s="22"/>
      <c r="D907" s="1"/>
      <c r="E907" s="1"/>
      <c r="F907" s="1"/>
      <c r="G907" s="1"/>
      <c r="H907" s="1"/>
      <c r="I907" s="185"/>
      <c r="J907" s="130"/>
      <c r="K907" s="1"/>
      <c r="L907" s="1"/>
    </row>
    <row r="908" spans="3:12" ht="15" customHeight="1" x14ac:dyDescent="0.25">
      <c r="C908" s="22"/>
      <c r="D908" s="1"/>
      <c r="E908" s="1"/>
      <c r="F908" s="1"/>
      <c r="G908" s="1"/>
      <c r="H908" s="1"/>
      <c r="I908" s="185"/>
      <c r="J908" s="130"/>
      <c r="K908" s="1"/>
      <c r="L908" s="1"/>
    </row>
    <row r="909" spans="3:12" ht="15" customHeight="1" x14ac:dyDescent="0.25">
      <c r="C909" s="22"/>
      <c r="D909" s="1"/>
      <c r="E909" s="1"/>
      <c r="F909" s="1"/>
      <c r="G909" s="1"/>
      <c r="H909" s="1"/>
      <c r="I909" s="185"/>
      <c r="J909" s="130"/>
      <c r="K909" s="1"/>
      <c r="L909" s="1"/>
    </row>
    <row r="910" spans="3:12" ht="15" customHeight="1" x14ac:dyDescent="0.25">
      <c r="C910" s="22"/>
      <c r="D910" s="1"/>
      <c r="E910" s="1"/>
      <c r="F910" s="1"/>
      <c r="G910" s="1"/>
      <c r="H910" s="1"/>
      <c r="I910" s="185"/>
      <c r="J910" s="130"/>
      <c r="K910" s="1"/>
      <c r="L910" s="1"/>
    </row>
    <row r="911" spans="3:12" ht="15" customHeight="1" x14ac:dyDescent="0.25">
      <c r="C911" s="22"/>
      <c r="D911" s="1"/>
      <c r="E911" s="1"/>
      <c r="F911" s="1"/>
      <c r="G911" s="1"/>
      <c r="H911" s="1"/>
      <c r="I911" s="185"/>
      <c r="J911" s="130"/>
      <c r="K911" s="1"/>
      <c r="L911" s="1"/>
    </row>
    <row r="912" spans="3:12" ht="15" customHeight="1" x14ac:dyDescent="0.25">
      <c r="C912" s="22"/>
      <c r="D912" s="1"/>
      <c r="E912" s="1"/>
      <c r="F912" s="1"/>
      <c r="G912" s="1"/>
      <c r="H912" s="1"/>
      <c r="I912" s="185"/>
      <c r="J912" s="130"/>
      <c r="K912" s="1"/>
      <c r="L912" s="1"/>
    </row>
    <row r="913" spans="3:12" ht="15" customHeight="1" x14ac:dyDescent="0.25">
      <c r="C913" s="22"/>
      <c r="D913" s="1"/>
      <c r="E913" s="1"/>
      <c r="F913" s="1"/>
      <c r="G913" s="1"/>
      <c r="H913" s="1"/>
      <c r="I913" s="185"/>
      <c r="J913" s="130"/>
      <c r="K913" s="1"/>
      <c r="L913" s="1"/>
    </row>
    <row r="914" spans="3:12" ht="15" customHeight="1" x14ac:dyDescent="0.25">
      <c r="C914" s="22"/>
      <c r="D914" s="1"/>
      <c r="E914" s="1"/>
      <c r="F914" s="1"/>
      <c r="G914" s="1"/>
      <c r="H914" s="1"/>
      <c r="I914" s="185"/>
      <c r="J914" s="130"/>
      <c r="K914" s="1"/>
      <c r="L914" s="1"/>
    </row>
    <row r="915" spans="3:12" ht="15" customHeight="1" x14ac:dyDescent="0.25">
      <c r="C915" s="22"/>
      <c r="D915" s="1"/>
      <c r="E915" s="1"/>
      <c r="F915" s="1"/>
      <c r="G915" s="1"/>
      <c r="H915" s="1"/>
      <c r="I915" s="185"/>
      <c r="J915" s="130"/>
      <c r="K915" s="1"/>
      <c r="L915" s="1"/>
    </row>
    <row r="916" spans="3:12" ht="15" customHeight="1" x14ac:dyDescent="0.25">
      <c r="C916" s="22"/>
      <c r="D916" s="1"/>
      <c r="E916" s="1"/>
      <c r="F916" s="1"/>
      <c r="G916" s="1"/>
      <c r="H916" s="1"/>
      <c r="I916" s="185"/>
      <c r="J916" s="130"/>
      <c r="K916" s="1"/>
      <c r="L916" s="1"/>
    </row>
    <row r="917" spans="3:12" ht="15" customHeight="1" x14ac:dyDescent="0.25">
      <c r="C917" s="22"/>
      <c r="D917" s="1"/>
      <c r="E917" s="1"/>
      <c r="F917" s="1"/>
      <c r="G917" s="1"/>
      <c r="H917" s="1"/>
      <c r="I917" s="185"/>
      <c r="J917" s="130"/>
      <c r="K917" s="1"/>
      <c r="L917" s="1"/>
    </row>
    <row r="918" spans="3:12" ht="15" customHeight="1" x14ac:dyDescent="0.25">
      <c r="C918" s="22"/>
      <c r="D918" s="1"/>
      <c r="E918" s="1"/>
      <c r="F918" s="1"/>
      <c r="G918" s="1"/>
      <c r="H918" s="1"/>
      <c r="I918" s="185"/>
      <c r="J918" s="130"/>
      <c r="K918" s="1"/>
      <c r="L918" s="1"/>
    </row>
    <row r="919" spans="3:12" ht="15" customHeight="1" x14ac:dyDescent="0.25">
      <c r="C919" s="22"/>
      <c r="D919" s="1"/>
      <c r="E919" s="1"/>
      <c r="F919" s="1"/>
      <c r="G919" s="1"/>
      <c r="H919" s="1"/>
      <c r="I919" s="185"/>
      <c r="J919" s="130"/>
      <c r="K919" s="1"/>
      <c r="L919" s="1"/>
    </row>
    <row r="920" spans="3:12" ht="15" customHeight="1" x14ac:dyDescent="0.25">
      <c r="C920" s="22"/>
      <c r="D920" s="1"/>
      <c r="E920" s="1"/>
      <c r="F920" s="1"/>
      <c r="G920" s="1"/>
      <c r="H920" s="1"/>
      <c r="I920" s="185"/>
      <c r="J920" s="130"/>
      <c r="K920" s="1"/>
      <c r="L920" s="1"/>
    </row>
    <row r="921" spans="3:12" ht="15" customHeight="1" x14ac:dyDescent="0.25">
      <c r="C921" s="22"/>
      <c r="D921" s="1"/>
      <c r="E921" s="1"/>
      <c r="F921" s="1"/>
      <c r="G921" s="1"/>
      <c r="H921" s="1"/>
      <c r="I921" s="185"/>
      <c r="J921" s="130"/>
      <c r="K921" s="1"/>
      <c r="L921" s="1"/>
    </row>
    <row r="922" spans="3:12" ht="15" customHeight="1" x14ac:dyDescent="0.25">
      <c r="C922" s="22"/>
      <c r="D922" s="1"/>
      <c r="E922" s="1"/>
      <c r="F922" s="1"/>
      <c r="G922" s="1"/>
      <c r="H922" s="1"/>
      <c r="I922" s="185"/>
      <c r="J922" s="130"/>
      <c r="K922" s="1"/>
      <c r="L922" s="1"/>
    </row>
    <row r="923" spans="3:12" ht="15" customHeight="1" x14ac:dyDescent="0.25">
      <c r="C923" s="22"/>
      <c r="D923" s="1"/>
      <c r="E923" s="1"/>
      <c r="F923" s="1"/>
      <c r="G923" s="1"/>
      <c r="H923" s="1"/>
      <c r="I923" s="185"/>
      <c r="J923" s="130"/>
      <c r="K923" s="1"/>
      <c r="L923" s="1"/>
    </row>
    <row r="924" spans="3:12" ht="15" customHeight="1" x14ac:dyDescent="0.25">
      <c r="C924" s="22"/>
      <c r="D924" s="1"/>
      <c r="E924" s="1"/>
      <c r="F924" s="1"/>
      <c r="G924" s="1"/>
      <c r="H924" s="1"/>
      <c r="I924" s="185"/>
      <c r="J924" s="130"/>
      <c r="K924" s="1"/>
      <c r="L924" s="1"/>
    </row>
    <row r="925" spans="3:12" ht="15" customHeight="1" x14ac:dyDescent="0.25">
      <c r="C925" s="22"/>
      <c r="D925" s="1"/>
      <c r="E925" s="1"/>
      <c r="F925" s="1"/>
      <c r="G925" s="1"/>
      <c r="H925" s="1"/>
      <c r="I925" s="185"/>
      <c r="J925" s="130"/>
      <c r="K925" s="1"/>
      <c r="L925" s="1"/>
    </row>
    <row r="926" spans="3:12" ht="15" customHeight="1" x14ac:dyDescent="0.25">
      <c r="C926" s="22"/>
      <c r="D926" s="1"/>
      <c r="E926" s="1"/>
      <c r="F926" s="1"/>
      <c r="G926" s="1"/>
      <c r="H926" s="1"/>
      <c r="I926" s="185"/>
      <c r="J926" s="130"/>
      <c r="K926" s="1"/>
      <c r="L926" s="1"/>
    </row>
    <row r="927" spans="3:12" ht="15" customHeight="1" x14ac:dyDescent="0.25">
      <c r="C927" s="22"/>
      <c r="D927" s="1"/>
      <c r="E927" s="1"/>
      <c r="F927" s="1"/>
      <c r="G927" s="1"/>
      <c r="H927" s="1"/>
      <c r="I927" s="185"/>
      <c r="J927" s="130"/>
      <c r="K927" s="1"/>
      <c r="L927" s="1"/>
    </row>
    <row r="928" spans="3:12" ht="15" customHeight="1" x14ac:dyDescent="0.25">
      <c r="C928" s="22"/>
      <c r="D928" s="1"/>
      <c r="E928" s="1"/>
      <c r="F928" s="1"/>
      <c r="G928" s="1"/>
      <c r="H928" s="1"/>
      <c r="I928" s="185"/>
      <c r="J928" s="130"/>
      <c r="K928" s="1"/>
      <c r="L928" s="1"/>
    </row>
    <row r="929" spans="3:12" ht="15" customHeight="1" x14ac:dyDescent="0.25">
      <c r="C929" s="22"/>
      <c r="D929" s="1"/>
      <c r="E929" s="1"/>
      <c r="F929" s="1"/>
      <c r="G929" s="1"/>
      <c r="H929" s="1"/>
      <c r="I929" s="185"/>
      <c r="J929" s="130"/>
      <c r="K929" s="1"/>
      <c r="L929" s="1"/>
    </row>
    <row r="930" spans="3:12" ht="15" customHeight="1" x14ac:dyDescent="0.25">
      <c r="C930" s="22"/>
      <c r="D930" s="1"/>
      <c r="E930" s="1"/>
      <c r="F930" s="1"/>
      <c r="G930" s="1"/>
      <c r="H930" s="1"/>
      <c r="I930" s="185"/>
      <c r="J930" s="130"/>
      <c r="K930" s="1"/>
      <c r="L930" s="1"/>
    </row>
    <row r="931" spans="3:12" ht="15" customHeight="1" x14ac:dyDescent="0.25">
      <c r="C931" s="22"/>
      <c r="D931" s="1"/>
      <c r="E931" s="1"/>
      <c r="F931" s="1"/>
      <c r="G931" s="1"/>
      <c r="H931" s="1"/>
      <c r="I931" s="185"/>
      <c r="J931" s="130"/>
      <c r="K931" s="1"/>
      <c r="L931" s="1"/>
    </row>
    <row r="932" spans="3:12" ht="15" customHeight="1" x14ac:dyDescent="0.25">
      <c r="C932" s="22"/>
      <c r="D932" s="1"/>
      <c r="E932" s="1"/>
      <c r="F932" s="1"/>
      <c r="G932" s="1"/>
      <c r="H932" s="1"/>
      <c r="I932" s="185"/>
      <c r="J932" s="130"/>
      <c r="K932" s="1"/>
      <c r="L932" s="1"/>
    </row>
    <row r="933" spans="3:12" ht="15" customHeight="1" x14ac:dyDescent="0.25">
      <c r="C933" s="22"/>
      <c r="D933" s="1"/>
      <c r="E933" s="1"/>
      <c r="F933" s="1"/>
      <c r="G933" s="1"/>
      <c r="H933" s="1"/>
      <c r="I933" s="185"/>
      <c r="J933" s="130"/>
      <c r="K933" s="1"/>
      <c r="L933" s="1"/>
    </row>
    <row r="934" spans="3:12" ht="15" customHeight="1" x14ac:dyDescent="0.25">
      <c r="C934" s="22"/>
      <c r="D934" s="1"/>
      <c r="E934" s="1"/>
      <c r="F934" s="1"/>
      <c r="G934" s="1"/>
      <c r="H934" s="1"/>
      <c r="I934" s="185"/>
      <c r="J934" s="130"/>
      <c r="K934" s="1"/>
      <c r="L934" s="1"/>
    </row>
    <row r="935" spans="3:12" ht="15" customHeight="1" x14ac:dyDescent="0.25">
      <c r="C935" s="22"/>
      <c r="D935" s="1"/>
      <c r="E935" s="1"/>
      <c r="F935" s="1"/>
      <c r="G935" s="1"/>
      <c r="H935" s="1"/>
      <c r="I935" s="185"/>
      <c r="J935" s="130"/>
      <c r="K935" s="1"/>
      <c r="L935" s="1"/>
    </row>
    <row r="936" spans="3:12" ht="15" customHeight="1" x14ac:dyDescent="0.25">
      <c r="C936" s="22"/>
      <c r="D936" s="1"/>
      <c r="E936" s="1"/>
      <c r="F936" s="1"/>
      <c r="G936" s="1"/>
      <c r="H936" s="1"/>
      <c r="I936" s="185"/>
      <c r="J936" s="130"/>
      <c r="K936" s="1"/>
      <c r="L936" s="1"/>
    </row>
    <row r="937" spans="3:12" ht="15" customHeight="1" x14ac:dyDescent="0.25">
      <c r="C937" s="22"/>
      <c r="D937" s="1"/>
      <c r="E937" s="1"/>
      <c r="F937" s="1"/>
      <c r="G937" s="1"/>
      <c r="H937" s="1"/>
      <c r="I937" s="185"/>
      <c r="J937" s="130"/>
      <c r="K937" s="1"/>
      <c r="L937" s="1"/>
    </row>
    <row r="938" spans="3:12" ht="15" customHeight="1" x14ac:dyDescent="0.25">
      <c r="C938" s="22"/>
      <c r="D938" s="1"/>
      <c r="E938" s="1"/>
      <c r="F938" s="1"/>
      <c r="G938" s="1"/>
      <c r="H938" s="1"/>
      <c r="I938" s="185"/>
      <c r="J938" s="130"/>
      <c r="K938" s="1"/>
      <c r="L938" s="1"/>
    </row>
    <row r="939" spans="3:12" ht="15" customHeight="1" x14ac:dyDescent="0.25">
      <c r="C939" s="22"/>
      <c r="D939" s="1"/>
      <c r="E939" s="1"/>
      <c r="F939" s="1"/>
      <c r="G939" s="1"/>
      <c r="H939" s="1"/>
      <c r="I939" s="185"/>
      <c r="J939" s="130"/>
      <c r="K939" s="1"/>
      <c r="L939" s="1"/>
    </row>
    <row r="940" spans="3:12" ht="15" customHeight="1" x14ac:dyDescent="0.25">
      <c r="C940" s="22"/>
      <c r="D940" s="1"/>
      <c r="E940" s="1"/>
      <c r="F940" s="1"/>
      <c r="G940" s="1"/>
      <c r="H940" s="1"/>
      <c r="I940" s="185"/>
      <c r="J940" s="130"/>
      <c r="K940" s="1"/>
      <c r="L940" s="1"/>
    </row>
    <row r="941" spans="3:12" ht="15" customHeight="1" x14ac:dyDescent="0.25">
      <c r="C941" s="22"/>
      <c r="D941" s="1"/>
      <c r="E941" s="1"/>
      <c r="F941" s="1"/>
      <c r="G941" s="1"/>
      <c r="H941" s="1"/>
      <c r="I941" s="185"/>
      <c r="J941" s="130"/>
      <c r="K941" s="1"/>
      <c r="L941" s="1"/>
    </row>
    <row r="942" spans="3:12" ht="15" customHeight="1" x14ac:dyDescent="0.25">
      <c r="C942" s="22"/>
      <c r="D942" s="1"/>
      <c r="E942" s="1"/>
      <c r="F942" s="1"/>
      <c r="G942" s="1"/>
      <c r="H942" s="1"/>
      <c r="I942" s="185"/>
      <c r="J942" s="130"/>
      <c r="K942" s="1"/>
      <c r="L942" s="1"/>
    </row>
    <row r="943" spans="3:12" ht="15" customHeight="1" x14ac:dyDescent="0.25">
      <c r="C943" s="22"/>
      <c r="D943" s="1"/>
      <c r="E943" s="1"/>
      <c r="F943" s="1"/>
      <c r="G943" s="1"/>
      <c r="H943" s="1"/>
      <c r="I943" s="185"/>
      <c r="J943" s="130"/>
      <c r="K943" s="1"/>
      <c r="L943" s="1"/>
    </row>
    <row r="944" spans="3:12" ht="15" customHeight="1" x14ac:dyDescent="0.25">
      <c r="C944" s="22"/>
      <c r="D944" s="1"/>
      <c r="E944" s="1"/>
      <c r="F944" s="1"/>
      <c r="G944" s="1"/>
      <c r="H944" s="1"/>
      <c r="I944" s="185"/>
      <c r="J944" s="130"/>
      <c r="K944" s="1"/>
      <c r="L944" s="1"/>
    </row>
    <row r="945" spans="3:12" ht="15" customHeight="1" x14ac:dyDescent="0.25">
      <c r="C945" s="22"/>
      <c r="D945" s="1"/>
      <c r="E945" s="1"/>
      <c r="F945" s="1"/>
      <c r="G945" s="1"/>
      <c r="H945" s="1"/>
      <c r="I945" s="185"/>
      <c r="J945" s="130"/>
      <c r="K945" s="1"/>
      <c r="L945" s="1"/>
    </row>
    <row r="946" spans="3:12" ht="15" customHeight="1" x14ac:dyDescent="0.25">
      <c r="C946" s="22"/>
      <c r="D946" s="1"/>
      <c r="E946" s="1"/>
      <c r="F946" s="1"/>
      <c r="G946" s="1"/>
      <c r="H946" s="1"/>
      <c r="I946" s="185"/>
      <c r="J946" s="130"/>
      <c r="K946" s="1"/>
      <c r="L946" s="1"/>
    </row>
    <row r="947" spans="3:12" ht="15" customHeight="1" x14ac:dyDescent="0.25">
      <c r="C947" s="22"/>
      <c r="D947" s="1"/>
      <c r="E947" s="1"/>
      <c r="F947" s="1"/>
      <c r="G947" s="1"/>
      <c r="H947" s="1"/>
      <c r="I947" s="185"/>
      <c r="J947" s="130"/>
      <c r="K947" s="1"/>
      <c r="L947" s="1"/>
    </row>
    <row r="948" spans="3:12" ht="15" customHeight="1" x14ac:dyDescent="0.25">
      <c r="C948" s="22"/>
      <c r="D948" s="1"/>
      <c r="E948" s="1"/>
      <c r="F948" s="1"/>
      <c r="G948" s="1"/>
      <c r="H948" s="1"/>
      <c r="I948" s="185"/>
      <c r="J948" s="130"/>
      <c r="K948" s="1"/>
      <c r="L948" s="1"/>
    </row>
    <row r="949" spans="3:12" ht="15" customHeight="1" x14ac:dyDescent="0.25">
      <c r="C949" s="22"/>
      <c r="D949" s="1"/>
      <c r="E949" s="1"/>
      <c r="F949" s="1"/>
      <c r="G949" s="1"/>
      <c r="H949" s="1"/>
      <c r="I949" s="185"/>
      <c r="J949" s="130"/>
      <c r="K949" s="1"/>
      <c r="L949" s="1"/>
    </row>
    <row r="950" spans="3:12" ht="15" customHeight="1" x14ac:dyDescent="0.25">
      <c r="C950" s="22"/>
      <c r="D950" s="1"/>
      <c r="E950" s="1"/>
      <c r="F950" s="1"/>
      <c r="G950" s="1"/>
      <c r="H950" s="1"/>
      <c r="I950" s="185"/>
      <c r="J950" s="130"/>
      <c r="K950" s="1"/>
      <c r="L950" s="1"/>
    </row>
    <row r="951" spans="3:12" ht="15" customHeight="1" x14ac:dyDescent="0.25">
      <c r="C951" s="22"/>
      <c r="D951" s="1"/>
      <c r="E951" s="1"/>
      <c r="F951" s="1"/>
      <c r="G951" s="1"/>
      <c r="H951" s="1"/>
      <c r="I951" s="185"/>
      <c r="J951" s="130"/>
      <c r="K951" s="1"/>
      <c r="L951" s="1"/>
    </row>
    <row r="952" spans="3:12" ht="15" customHeight="1" x14ac:dyDescent="0.25">
      <c r="C952" s="22"/>
      <c r="D952" s="1"/>
      <c r="E952" s="1"/>
      <c r="F952" s="1"/>
      <c r="G952" s="1"/>
      <c r="H952" s="1"/>
      <c r="I952" s="185"/>
      <c r="J952" s="130"/>
      <c r="K952" s="1"/>
      <c r="L952" s="1"/>
    </row>
    <row r="953" spans="3:12" ht="15" customHeight="1" x14ac:dyDescent="0.25">
      <c r="C953" s="22"/>
      <c r="D953" s="1"/>
      <c r="E953" s="1"/>
      <c r="F953" s="1"/>
      <c r="G953" s="1"/>
      <c r="H953" s="1"/>
      <c r="I953" s="185"/>
      <c r="J953" s="130"/>
      <c r="K953" s="1"/>
      <c r="L953" s="1"/>
    </row>
    <row r="954" spans="3:12" ht="15" customHeight="1" x14ac:dyDescent="0.25">
      <c r="C954" s="22"/>
      <c r="D954" s="1"/>
      <c r="E954" s="1"/>
      <c r="F954" s="1"/>
      <c r="G954" s="1"/>
      <c r="H954" s="1"/>
      <c r="I954" s="185"/>
      <c r="J954" s="130"/>
      <c r="K954" s="1"/>
      <c r="L954" s="1"/>
    </row>
    <row r="955" spans="3:12" ht="15" customHeight="1" x14ac:dyDescent="0.25">
      <c r="C955" s="22"/>
      <c r="D955" s="1"/>
      <c r="E955" s="1"/>
      <c r="F955" s="1"/>
      <c r="G955" s="1"/>
      <c r="H955" s="1"/>
      <c r="I955" s="185"/>
      <c r="J955" s="130"/>
      <c r="K955" s="1"/>
      <c r="L955" s="1"/>
    </row>
    <row r="956" spans="3:12" ht="15" customHeight="1" x14ac:dyDescent="0.25">
      <c r="C956" s="22"/>
      <c r="D956" s="1"/>
      <c r="E956" s="1"/>
      <c r="F956" s="1"/>
      <c r="G956" s="1"/>
      <c r="H956" s="1"/>
      <c r="I956" s="185"/>
      <c r="J956" s="130"/>
      <c r="K956" s="1"/>
      <c r="L956" s="1"/>
    </row>
    <row r="957" spans="3:12" ht="15" customHeight="1" x14ac:dyDescent="0.25">
      <c r="C957" s="22"/>
      <c r="D957" s="1"/>
      <c r="E957" s="1"/>
      <c r="F957" s="1"/>
      <c r="G957" s="1"/>
      <c r="H957" s="1"/>
      <c r="I957" s="185"/>
      <c r="J957" s="130"/>
      <c r="K957" s="1"/>
      <c r="L957" s="1"/>
    </row>
  </sheetData>
  <mergeCells count="2">
    <mergeCell ref="A1:L1"/>
    <mergeCell ref="I265:J265"/>
  </mergeCells>
  <phoneticPr fontId="17" type="noConversion"/>
  <conditionalFormatting sqref="B76 B80 B84 B93 B97">
    <cfRule type="cellIs" dxfId="287" priority="27" stopIfTrue="1" operator="between">
      <formula>200</formula>
      <formula>219</formula>
    </cfRule>
    <cfRule type="cellIs" dxfId="286" priority="28" stopIfTrue="1" operator="between">
      <formula>220</formula>
      <formula>249</formula>
    </cfRule>
    <cfRule type="cellIs" dxfId="285" priority="29" stopIfTrue="1" operator="between">
      <formula>250</formula>
      <formula>300</formula>
    </cfRule>
  </conditionalFormatting>
  <conditionalFormatting sqref="B87:B89">
    <cfRule type="cellIs" dxfId="284" priority="8" stopIfTrue="1" operator="between">
      <formula>200</formula>
      <formula>219</formula>
    </cfRule>
    <cfRule type="cellIs" dxfId="283" priority="9" stopIfTrue="1" operator="between">
      <formula>220</formula>
      <formula>249</formula>
    </cfRule>
    <cfRule type="cellIs" dxfId="282" priority="10" stopIfTrue="1" operator="between">
      <formula>250</formula>
      <formula>300</formula>
    </cfRule>
  </conditionalFormatting>
  <conditionalFormatting sqref="E4:H263">
    <cfRule type="cellIs" dxfId="281" priority="15" operator="greaterThan">
      <formula>150</formula>
    </cfRule>
    <cfRule type="cellIs" dxfId="280" priority="16" operator="between">
      <formula>131</formula>
      <formula>150</formula>
    </cfRule>
  </conditionalFormatting>
  <conditionalFormatting sqref="K4:K263">
    <cfRule type="cellIs" dxfId="279" priority="7" operator="greaterThan">
      <formula>599</formula>
    </cfRule>
    <cfRule type="cellIs" dxfId="278" priority="11" operator="greaterThan">
      <formula>599</formula>
    </cfRule>
    <cfRule type="cellIs" dxfId="277" priority="12" operator="between">
      <formula>571</formula>
      <formula>599</formula>
    </cfRule>
    <cfRule type="cellIs" dxfId="276" priority="13" operator="between">
      <formula>551</formula>
      <formula>570</formula>
    </cfRule>
    <cfRule type="cellIs" dxfId="275" priority="14" operator="between">
      <formula>520</formula>
      <formula>550</formula>
    </cfRule>
  </conditionalFormatting>
  <dataValidations count="2">
    <dataValidation type="list" allowBlank="1" showInputMessage="1" showErrorMessage="1" sqref="D5:D263" xr:uid="{00000000-0002-0000-0000-000000000000}">
      <formula1>$O$9:$O$15</formula1>
    </dataValidation>
    <dataValidation type="list" allowBlank="1" showInputMessage="1" showErrorMessage="1" sqref="D4" xr:uid="{00000000-0002-0000-0000-000001000000}">
      <formula1>$O$5:$O$15</formula1>
    </dataValidation>
  </dataValidations>
  <pageMargins left="0.70866141732283472" right="0.70866141732283472" top="0.74803149606299213" bottom="0.74803149606299213" header="0" footer="0"/>
  <pageSetup scale="85" orientation="landscape" verticalDpi="300" r:id="rId1"/>
  <headerFooter>
    <oddHeader>&amp;C
XVII. KRISTYÁN ZSUZSA EMLÉKVERSENY 2024</oddHeader>
  </headerFooter>
  <tableParts count="1">
    <tablePart r:id="rId2"/>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O256"/>
  <sheetViews>
    <sheetView workbookViewId="0">
      <selection activeCell="J258" sqref="J258"/>
    </sheetView>
  </sheetViews>
  <sheetFormatPr defaultColWidth="9.140625" defaultRowHeight="14.25" x14ac:dyDescent="0.2"/>
  <cols>
    <col min="1" max="1" width="8.85546875" style="21" customWidth="1"/>
    <col min="2" max="2" width="25.5703125" style="60" customWidth="1"/>
    <col min="3" max="3" width="16.28515625" style="8" customWidth="1"/>
    <col min="4" max="4" width="12.28515625" bestFit="1" customWidth="1"/>
    <col min="11" max="11" width="7.7109375" customWidth="1"/>
    <col min="12" max="12" width="6.7109375" customWidth="1"/>
  </cols>
  <sheetData>
    <row r="1" spans="1:15" ht="23.25" customHeight="1" thickBot="1" x14ac:dyDescent="0.25">
      <c r="A1" s="211" t="s">
        <v>275</v>
      </c>
      <c r="B1" s="212"/>
      <c r="C1" s="212"/>
      <c r="D1" s="212"/>
      <c r="E1" s="212"/>
      <c r="F1" s="212"/>
      <c r="G1" s="212"/>
      <c r="H1" s="212"/>
      <c r="I1" s="212"/>
      <c r="J1" s="212"/>
      <c r="K1" s="212"/>
      <c r="L1" s="213"/>
    </row>
    <row r="2" spans="1:15" ht="18" customHeight="1" thickBot="1" x14ac:dyDescent="0.25">
      <c r="A2" s="109" t="s">
        <v>25</v>
      </c>
      <c r="B2" s="110" t="s">
        <v>0</v>
      </c>
      <c r="C2" s="111" t="s">
        <v>16</v>
      </c>
      <c r="D2" s="112" t="s">
        <v>17</v>
      </c>
      <c r="E2" s="113" t="s">
        <v>18</v>
      </c>
      <c r="F2" s="113" t="s">
        <v>19</v>
      </c>
      <c r="G2" s="113" t="s">
        <v>20</v>
      </c>
      <c r="H2" s="113" t="s">
        <v>21</v>
      </c>
      <c r="I2" s="113" t="s">
        <v>3</v>
      </c>
      <c r="J2" s="113" t="s">
        <v>22</v>
      </c>
      <c r="K2" s="113" t="s">
        <v>2</v>
      </c>
      <c r="L2" s="114" t="s">
        <v>4</v>
      </c>
    </row>
    <row r="3" spans="1:15" ht="15.75" hidden="1" customHeight="1" thickBot="1" x14ac:dyDescent="0.25">
      <c r="A3" s="105" t="s">
        <v>25</v>
      </c>
      <c r="B3" s="79" t="s">
        <v>0</v>
      </c>
      <c r="C3" s="17" t="s">
        <v>16</v>
      </c>
      <c r="D3" s="18" t="s">
        <v>17</v>
      </c>
      <c r="E3" s="13" t="s">
        <v>18</v>
      </c>
      <c r="F3" s="13" t="s">
        <v>19</v>
      </c>
      <c r="G3" s="13" t="s">
        <v>20</v>
      </c>
      <c r="H3" s="13" t="s">
        <v>21</v>
      </c>
      <c r="I3" s="13" t="s">
        <v>3</v>
      </c>
      <c r="J3" s="13" t="s">
        <v>22</v>
      </c>
      <c r="K3" s="13" t="s">
        <v>2</v>
      </c>
      <c r="L3" s="13" t="s">
        <v>4</v>
      </c>
    </row>
    <row r="4" spans="1:15" ht="15" customHeight="1" x14ac:dyDescent="0.25">
      <c r="A4" s="80" t="s">
        <v>6</v>
      </c>
      <c r="B4" s="189" t="s">
        <v>488</v>
      </c>
      <c r="C4" s="84" t="str">
        <f>IFERROR(VLOOKUP(B4,'Egyéni lista'!$B$4:$L$263,2,0),0)</f>
        <v xml:space="preserve">Egyéni </v>
      </c>
      <c r="D4" s="85" t="str">
        <f>IFERROR(VLOOKUP(B4,'Egyéni lista'!$B$4:$L$263,3,0),0)</f>
        <v>Am. nő</v>
      </c>
      <c r="E4" s="28">
        <f>IFERROR(VLOOKUP(B4,'Egyéni lista'!$B$4:$L$263,4,0),0)</f>
        <v>160</v>
      </c>
      <c r="F4" s="28">
        <f>IFERROR(VLOOKUP(B4,'Egyéni lista'!$B$4:$L$263,5,0),0)</f>
        <v>134</v>
      </c>
      <c r="G4" s="28">
        <f>IFERROR(VLOOKUP(B4,'Egyéni lista'!$B$4:$L$263,6,0),0)</f>
        <v>155</v>
      </c>
      <c r="H4" s="28">
        <f>IFERROR(VLOOKUP(B4,'Egyéni lista'!$B$4:$L$263,7,0),0)</f>
        <v>148</v>
      </c>
      <c r="I4" s="121">
        <f>IFERROR(VLOOKUP(B4,'Egyéni lista'!$B$4:$L$263,8,0),0)</f>
        <v>375</v>
      </c>
      <c r="J4" s="132">
        <f>IFERROR(VLOOKUP(B4,'Egyéni lista'!$B$4:$L$263,9,0),0)</f>
        <v>222</v>
      </c>
      <c r="K4" s="26">
        <f>IFERROR(VLOOKUP(B4,'Egyéni lista'!$B$4:$L$263,10,0),0)</f>
        <v>597</v>
      </c>
      <c r="L4" s="86">
        <f>IFERROR(VLOOKUP(B4,'Egyéni lista'!$B$4:$L$263,11,0),0)</f>
        <v>1</v>
      </c>
    </row>
    <row r="5" spans="1:15" ht="15" customHeight="1" x14ac:dyDescent="0.2">
      <c r="A5" s="80" t="s">
        <v>7</v>
      </c>
      <c r="B5" s="170" t="s">
        <v>378</v>
      </c>
      <c r="C5" s="81" t="str">
        <f>IFERROR(VLOOKUP(B5,'Egyéni lista'!$B$4:$L$263,2,0),0)</f>
        <v>Atlasz</v>
      </c>
      <c r="D5" s="82" t="str">
        <f>IFERROR(VLOOKUP(B5,'Egyéni lista'!$B$4:$L$263,3,0),0)</f>
        <v>Am. nő</v>
      </c>
      <c r="E5" s="20">
        <f>IFERROR(VLOOKUP(B5,'Egyéni lista'!$B$4:$L$263,4,0),0)</f>
        <v>125</v>
      </c>
      <c r="F5" s="20">
        <f>IFERROR(VLOOKUP(B5,'Egyéni lista'!$B$4:$L$263,5,0),0)</f>
        <v>119</v>
      </c>
      <c r="G5" s="20">
        <f>IFERROR(VLOOKUP(B5,'Egyéni lista'!$B$4:$L$263,6,0),0)</f>
        <v>138</v>
      </c>
      <c r="H5" s="20">
        <f>IFERROR(VLOOKUP(B5,'Egyéni lista'!$B$4:$L$263,7,0),0)</f>
        <v>164</v>
      </c>
      <c r="I5" s="122">
        <f>IFERROR(VLOOKUP(B5,'Egyéni lista'!$B$4:$L$263,8,0),0)</f>
        <v>380</v>
      </c>
      <c r="J5" s="132">
        <f>IFERROR(VLOOKUP(B5,'Egyéni lista'!$B$4:$L$263,9,0),0)</f>
        <v>166</v>
      </c>
      <c r="K5" s="26">
        <f>IFERROR(VLOOKUP(B5,'Egyéni lista'!$B$4:$L$263,10,0),0)</f>
        <v>546</v>
      </c>
      <c r="L5" s="87">
        <f>IFERROR(VLOOKUP(B5,'Egyéni lista'!$B$4:$L$263,11,0),0)</f>
        <v>4</v>
      </c>
    </row>
    <row r="6" spans="1:15" ht="15" customHeight="1" x14ac:dyDescent="0.25">
      <c r="A6" s="80" t="s">
        <v>8</v>
      </c>
      <c r="B6" s="189" t="s">
        <v>562</v>
      </c>
      <c r="C6" s="81" t="str">
        <f>IFERROR(VLOOKUP(B6,'Egyéni lista'!$B$4:$L$263,2,0),0)</f>
        <v>Egyéni</v>
      </c>
      <c r="D6" s="82" t="str">
        <f>IFERROR(VLOOKUP(B6,'Egyéni lista'!$B$4:$L$263,3,0),0)</f>
        <v>Am. nő</v>
      </c>
      <c r="E6" s="29">
        <f>IFERROR(VLOOKUP(B6,'Egyéni lista'!$B$4:$L$263,4,0),0)</f>
        <v>139</v>
      </c>
      <c r="F6" s="29">
        <f>IFERROR(VLOOKUP(B6,'Egyéni lista'!$B$4:$L$263,5,0),0)</f>
        <v>133</v>
      </c>
      <c r="G6" s="29">
        <f>IFERROR(VLOOKUP(B6,'Egyéni lista'!$B$4:$L$263,6,0),0)</f>
        <v>150</v>
      </c>
      <c r="H6" s="29">
        <f>IFERROR(VLOOKUP(B6,'Egyéni lista'!$B$4:$L$263,7,0),0)</f>
        <v>123</v>
      </c>
      <c r="I6" s="123">
        <f>IFERROR(VLOOKUP(B6,'Egyéni lista'!$B$4:$L$263,8,0),0)</f>
        <v>361</v>
      </c>
      <c r="J6" s="132">
        <f>IFERROR(VLOOKUP(B6,'Egyéni lista'!$B$4:$L$263,9,0),0)</f>
        <v>184</v>
      </c>
      <c r="K6" s="26">
        <f>IFERROR(VLOOKUP(B6,'Egyéni lista'!$B$4:$L$263,10,0),0)</f>
        <v>545</v>
      </c>
      <c r="L6" s="87">
        <f>IFERROR(VLOOKUP(B6,'Egyéni lista'!$B$4:$L$263,11,0),0)</f>
        <v>5</v>
      </c>
    </row>
    <row r="7" spans="1:15" ht="15.75" customHeight="1" x14ac:dyDescent="0.25">
      <c r="A7" s="80" t="s">
        <v>9</v>
      </c>
      <c r="B7" s="63" t="s">
        <v>338</v>
      </c>
      <c r="C7" s="81" t="str">
        <f>IFERROR(VLOOKUP(B7,'Egyéni lista'!$B$4:$L$263,2,0),0)</f>
        <v>CSTE női</v>
      </c>
      <c r="D7" s="82" t="str">
        <f>IFERROR(VLOOKUP(B7,'Egyéni lista'!$B$4:$L$263,3,0),0)</f>
        <v>Am. nő</v>
      </c>
      <c r="E7" s="20">
        <f>IFERROR(VLOOKUP(B7,'Egyéni lista'!$B$4:$L$263,4,0),0)</f>
        <v>135</v>
      </c>
      <c r="F7" s="20">
        <f>IFERROR(VLOOKUP(B7,'Egyéni lista'!$B$4:$L$263,5,0),0)</f>
        <v>140</v>
      </c>
      <c r="G7" s="20">
        <f>IFERROR(VLOOKUP(B7,'Egyéni lista'!$B$4:$L$263,6,0),0)</f>
        <v>134</v>
      </c>
      <c r="H7" s="20">
        <f>IFERROR(VLOOKUP(B7,'Egyéni lista'!$B$4:$L$263,7,0),0)</f>
        <v>124</v>
      </c>
      <c r="I7" s="122">
        <f>IFERROR(VLOOKUP(B7,'Egyéni lista'!$B$4:$L$263,8,0),0)</f>
        <v>364</v>
      </c>
      <c r="J7" s="132">
        <f>IFERROR(VLOOKUP(B7,'Egyéni lista'!$B$4:$L$263,9,0),0)</f>
        <v>169</v>
      </c>
      <c r="K7" s="26">
        <f>IFERROR(VLOOKUP(B7,'Egyéni lista'!$B$4:$L$263,10,0),0)</f>
        <v>533</v>
      </c>
      <c r="L7" s="87">
        <f>IFERROR(VLOOKUP(B7,'Egyéni lista'!$B$4:$L$263,11,0),0)</f>
        <v>7</v>
      </c>
      <c r="N7" s="131"/>
    </row>
    <row r="8" spans="1:15" ht="15" customHeight="1" x14ac:dyDescent="0.25">
      <c r="A8" s="80" t="s">
        <v>10</v>
      </c>
      <c r="B8" s="189" t="s">
        <v>471</v>
      </c>
      <c r="C8" s="81" t="str">
        <f>IFERROR(VLOOKUP(B8,'Egyéni lista'!$B$4:$L$263,2,0),0)</f>
        <v>Golden TC</v>
      </c>
      <c r="D8" s="82" t="str">
        <f>IFERROR(VLOOKUP(B8,'Egyéni lista'!$B$4:$L$263,3,0),0)</f>
        <v>Am. nő</v>
      </c>
      <c r="E8" s="20">
        <f>IFERROR(VLOOKUP(B8,'Egyéni lista'!$B$4:$L$263,4,0),0)</f>
        <v>128</v>
      </c>
      <c r="F8" s="20">
        <f>IFERROR(VLOOKUP(B8,'Egyéni lista'!$B$4:$L$263,5,0),0)</f>
        <v>133</v>
      </c>
      <c r="G8" s="20">
        <f>IFERROR(VLOOKUP(B8,'Egyéni lista'!$B$4:$L$263,6,0),0)</f>
        <v>129</v>
      </c>
      <c r="H8" s="20">
        <f>IFERROR(VLOOKUP(B8,'Egyéni lista'!$B$4:$L$263,7,0),0)</f>
        <v>134</v>
      </c>
      <c r="I8" s="122">
        <f>IFERROR(VLOOKUP(B8,'Egyéni lista'!$B$4:$L$263,8,0),0)</f>
        <v>362</v>
      </c>
      <c r="J8" s="132">
        <f>IFERROR(VLOOKUP(B8,'Egyéni lista'!$B$4:$L$263,9,0),0)</f>
        <v>162</v>
      </c>
      <c r="K8" s="26">
        <f>IFERROR(VLOOKUP(B8,'Egyéni lista'!$B$4:$L$263,10,0),0)</f>
        <v>524</v>
      </c>
      <c r="L8" s="87">
        <f>IFERROR(VLOOKUP(B8,'Egyéni lista'!$B$4:$L$263,11,0),0)</f>
        <v>11</v>
      </c>
    </row>
    <row r="9" spans="1:15" ht="15" customHeight="1" x14ac:dyDescent="0.25">
      <c r="A9" s="80" t="s">
        <v>11</v>
      </c>
      <c r="B9" s="63" t="s">
        <v>335</v>
      </c>
      <c r="C9" s="81" t="str">
        <f>IFERROR(VLOOKUP(B9,'Egyéni lista'!$B$4:$L$263,2,0),0)</f>
        <v>CSTE női</v>
      </c>
      <c r="D9" s="82" t="str">
        <f>IFERROR(VLOOKUP(B9,'Egyéni lista'!$B$4:$L$263,3,0),0)</f>
        <v>Am. nő</v>
      </c>
      <c r="E9" s="20">
        <f>IFERROR(VLOOKUP(B9,'Egyéni lista'!$B$4:$L$263,4,0),0)</f>
        <v>134</v>
      </c>
      <c r="F9" s="20">
        <f>IFERROR(VLOOKUP(B9,'Egyéni lista'!$B$4:$L$263,5,0),0)</f>
        <v>149</v>
      </c>
      <c r="G9" s="20">
        <f>IFERROR(VLOOKUP(B9,'Egyéni lista'!$B$4:$L$263,6,0),0)</f>
        <v>105</v>
      </c>
      <c r="H9" s="20">
        <f>IFERROR(VLOOKUP(B9,'Egyéni lista'!$B$4:$L$263,7,0),0)</f>
        <v>127</v>
      </c>
      <c r="I9" s="122">
        <f>IFERROR(VLOOKUP(B9,'Egyéni lista'!$B$4:$L$263,8,0),0)</f>
        <v>370</v>
      </c>
      <c r="J9" s="132">
        <f>IFERROR(VLOOKUP(B9,'Egyéni lista'!$B$4:$L$263,9,0),0)</f>
        <v>145</v>
      </c>
      <c r="K9" s="26">
        <f>IFERROR(VLOOKUP(B9,'Egyéni lista'!$B$4:$L$263,10,0),0)</f>
        <v>515</v>
      </c>
      <c r="L9" s="87">
        <f>IFERROR(VLOOKUP(B9,'Egyéni lista'!$B$4:$L$263,11,0),0)</f>
        <v>13</v>
      </c>
    </row>
    <row r="10" spans="1:15" ht="15" customHeight="1" x14ac:dyDescent="0.2">
      <c r="A10" s="80" t="s">
        <v>12</v>
      </c>
      <c r="B10" s="170" t="s">
        <v>547</v>
      </c>
      <c r="C10" s="81" t="str">
        <f>IFERROR(VLOOKUP(B10,'Egyéni lista'!$B$4:$L$263,2,0),0)</f>
        <v>CSTE női</v>
      </c>
      <c r="D10" s="82" t="str">
        <f>IFERROR(VLOOKUP(B10,'Egyéni lista'!$B$4:$L$263,3,0),0)</f>
        <v>Am. nő</v>
      </c>
      <c r="E10" s="20">
        <f>IFERROR(VLOOKUP(B10,'Egyéni lista'!$B$4:$L$263,4,0),0)</f>
        <v>139</v>
      </c>
      <c r="F10" s="20">
        <f>IFERROR(VLOOKUP(B10,'Egyéni lista'!$B$4:$L$263,5,0),0)</f>
        <v>131</v>
      </c>
      <c r="G10" s="20">
        <f>IFERROR(VLOOKUP(B10,'Egyéni lista'!$B$4:$L$263,6,0),0)</f>
        <v>98</v>
      </c>
      <c r="H10" s="20">
        <f>IFERROR(VLOOKUP(B10,'Egyéni lista'!$B$4:$L$263,7,0),0)</f>
        <v>143</v>
      </c>
      <c r="I10" s="122">
        <f>IFERROR(VLOOKUP(B10,'Egyéni lista'!$B$4:$L$263,8,0),0)</f>
        <v>320</v>
      </c>
      <c r="J10" s="132">
        <f>IFERROR(VLOOKUP(B10,'Egyéni lista'!$B$4:$L$263,9,0),0)</f>
        <v>191</v>
      </c>
      <c r="K10" s="26">
        <f>IFERROR(VLOOKUP(B10,'Egyéni lista'!$B$4:$L$263,10,0),0)</f>
        <v>511</v>
      </c>
      <c r="L10" s="87">
        <f>IFERROR(VLOOKUP(B10,'Egyéni lista'!$B$4:$L$263,11,0),0)</f>
        <v>8</v>
      </c>
    </row>
    <row r="11" spans="1:15" ht="15.75" customHeight="1" x14ac:dyDescent="0.25">
      <c r="A11" s="80" t="s">
        <v>13</v>
      </c>
      <c r="B11" s="63" t="s">
        <v>291</v>
      </c>
      <c r="C11" s="81" t="str">
        <f>IFERROR(VLOOKUP(B11,'Egyéni lista'!$B$4:$L$263,2,0),0)</f>
        <v>Egyéni</v>
      </c>
      <c r="D11" s="82" t="str">
        <f>IFERROR(VLOOKUP(B11,'Egyéni lista'!$B$4:$L$263,3,0),0)</f>
        <v>Am. nő</v>
      </c>
      <c r="E11" s="7">
        <f>IFERROR(VLOOKUP(B11,'Egyéni lista'!$B$4:$L$263,4,0),0)</f>
        <v>115</v>
      </c>
      <c r="F11" s="7">
        <f>IFERROR(VLOOKUP(B11,'Egyéni lista'!$B$4:$L$263,5,0),0)</f>
        <v>140</v>
      </c>
      <c r="G11" s="7">
        <f>IFERROR(VLOOKUP(B11,'Egyéni lista'!$B$4:$L$263,6,0),0)</f>
        <v>128</v>
      </c>
      <c r="H11" s="7">
        <f>IFERROR(VLOOKUP(B11,'Egyéni lista'!$B$4:$L$263,7,0),0)</f>
        <v>119</v>
      </c>
      <c r="I11" s="124">
        <f>IFERROR(VLOOKUP(B11,'Egyéni lista'!$B$4:$L$263,8,0),0)</f>
        <v>343</v>
      </c>
      <c r="J11" s="132">
        <f>IFERROR(VLOOKUP(B11,'Egyéni lista'!$B$4:$L$263,9,0),0)</f>
        <v>159</v>
      </c>
      <c r="K11" s="26">
        <f>IFERROR(VLOOKUP(B11,'Egyéni lista'!$B$4:$L$263,10,0),0)</f>
        <v>502</v>
      </c>
      <c r="L11" s="87">
        <f>IFERROR(VLOOKUP(B11,'Egyéni lista'!$B$4:$L$263,11,0),0)</f>
        <v>12</v>
      </c>
      <c r="O11" s="131"/>
    </row>
    <row r="12" spans="1:15" ht="15" customHeight="1" x14ac:dyDescent="0.25">
      <c r="A12" s="80" t="s">
        <v>14</v>
      </c>
      <c r="B12" s="189" t="s">
        <v>528</v>
      </c>
      <c r="C12" s="81" t="str">
        <f>IFERROR(VLOOKUP(B12,'Egyéni lista'!$B$4:$L$263,2,0),0)</f>
        <v>CSTE női</v>
      </c>
      <c r="D12" s="82" t="str">
        <f>IFERROR(VLOOKUP(B12,'Egyéni lista'!$B$4:$L$263,3,0),0)</f>
        <v>Am. nő</v>
      </c>
      <c r="E12" s="7">
        <f>IFERROR(VLOOKUP(B12,'Egyéni lista'!$B$4:$L$263,4,0),0)</f>
        <v>113</v>
      </c>
      <c r="F12" s="7">
        <f>IFERROR(VLOOKUP(B12,'Egyéni lista'!$B$4:$L$263,5,0),0)</f>
        <v>125</v>
      </c>
      <c r="G12" s="7">
        <f>IFERROR(VLOOKUP(B12,'Egyéni lista'!$B$4:$L$263,6,0),0)</f>
        <v>135</v>
      </c>
      <c r="H12" s="7">
        <f>IFERROR(VLOOKUP(B12,'Egyéni lista'!$B$4:$L$263,7,0),0)</f>
        <v>128</v>
      </c>
      <c r="I12" s="124">
        <f>IFERROR(VLOOKUP(B12,'Egyéni lista'!$B$4:$L$263,8,0),0)</f>
        <v>358</v>
      </c>
      <c r="J12" s="132">
        <f>IFERROR(VLOOKUP(B12,'Egyéni lista'!$B$4:$L$263,9,0),0)</f>
        <v>143</v>
      </c>
      <c r="K12" s="26">
        <f>IFERROR(VLOOKUP(B12,'Egyéni lista'!$B$4:$L$263,10,0),0)</f>
        <v>501</v>
      </c>
      <c r="L12" s="87">
        <f>IFERROR(VLOOKUP(B12,'Egyéni lista'!$B$4:$L$263,11,0),0)</f>
        <v>12</v>
      </c>
    </row>
    <row r="13" spans="1:15" ht="15" customHeight="1" x14ac:dyDescent="0.2">
      <c r="A13" s="80" t="s">
        <v>15</v>
      </c>
      <c r="B13" s="64" t="s">
        <v>337</v>
      </c>
      <c r="C13" s="81" t="str">
        <f>IFERROR(VLOOKUP(B13,'Egyéni lista'!$B$4:$L$263,2,0),0)</f>
        <v>CSTE női</v>
      </c>
      <c r="D13" s="82" t="str">
        <f>IFERROR(VLOOKUP(B13,'Egyéni lista'!$B$4:$L$263,3,0),0)</f>
        <v>Am. nő</v>
      </c>
      <c r="E13" s="7">
        <f>IFERROR(VLOOKUP(B13,'Egyéni lista'!$B$4:$L$263,4,0),0)</f>
        <v>116</v>
      </c>
      <c r="F13" s="7">
        <f>IFERROR(VLOOKUP(B13,'Egyéni lista'!$B$4:$L$263,5,0),0)</f>
        <v>135</v>
      </c>
      <c r="G13" s="7">
        <f>IFERROR(VLOOKUP(B13,'Egyéni lista'!$B$4:$L$263,6,0),0)</f>
        <v>124</v>
      </c>
      <c r="H13" s="7">
        <f>IFERROR(VLOOKUP(B13,'Egyéni lista'!$B$4:$L$263,7,0),0)</f>
        <v>125</v>
      </c>
      <c r="I13" s="124">
        <f>IFERROR(VLOOKUP(B13,'Egyéni lista'!$B$4:$L$263,8,0),0)</f>
        <v>358</v>
      </c>
      <c r="J13" s="132">
        <f>IFERROR(VLOOKUP(B13,'Egyéni lista'!$B$4:$L$263,9,0),0)</f>
        <v>142</v>
      </c>
      <c r="K13" s="26">
        <f>IFERROR(VLOOKUP(B13,'Egyéni lista'!$B$4:$L$263,10,0),0)</f>
        <v>500</v>
      </c>
      <c r="L13" s="87">
        <f>IFERROR(VLOOKUP(B13,'Egyéni lista'!$B$4:$L$263,11,0),0)</f>
        <v>10</v>
      </c>
    </row>
    <row r="14" spans="1:15" ht="15" customHeight="1" x14ac:dyDescent="0.25">
      <c r="A14" s="80" t="s">
        <v>26</v>
      </c>
      <c r="B14" s="189" t="s">
        <v>558</v>
      </c>
      <c r="C14" s="81" t="str">
        <f>IFERROR(VLOOKUP(B14,'Egyéni lista'!$B$4:$L$263,2,0),0)</f>
        <v>Uraiújfalu 2</v>
      </c>
      <c r="D14" s="82" t="str">
        <f>IFERROR(VLOOKUP(B14,'Egyéni lista'!$B$4:$L$263,3,0),0)</f>
        <v>Am. nő</v>
      </c>
      <c r="E14" s="7">
        <f>IFERROR(VLOOKUP(B14,'Egyéni lista'!$B$4:$L$263,4,0),0)</f>
        <v>115</v>
      </c>
      <c r="F14" s="7">
        <f>IFERROR(VLOOKUP(B14,'Egyéni lista'!$B$4:$L$263,5,0),0)</f>
        <v>113</v>
      </c>
      <c r="G14" s="7">
        <f>IFERROR(VLOOKUP(B14,'Egyéni lista'!$B$4:$L$263,6,0),0)</f>
        <v>142</v>
      </c>
      <c r="H14" s="7">
        <f>IFERROR(VLOOKUP(B14,'Egyéni lista'!$B$4:$L$263,7,0),0)</f>
        <v>130</v>
      </c>
      <c r="I14" s="124">
        <f>IFERROR(VLOOKUP(B14,'Egyéni lista'!$B$4:$L$263,8,0),0)</f>
        <v>359</v>
      </c>
      <c r="J14" s="132">
        <f>IFERROR(VLOOKUP(B14,'Egyéni lista'!$B$4:$L$263,9,0),0)</f>
        <v>141</v>
      </c>
      <c r="K14" s="26">
        <f>IFERROR(VLOOKUP(B14,'Egyéni lista'!$B$4:$L$263,10,0),0)</f>
        <v>500</v>
      </c>
      <c r="L14" s="87">
        <f>IFERROR(VLOOKUP(B14,'Egyéni lista'!$B$4:$L$263,11,0),0)</f>
        <v>11</v>
      </c>
    </row>
    <row r="15" spans="1:15" ht="15.75" customHeight="1" x14ac:dyDescent="0.25">
      <c r="A15" s="80" t="s">
        <v>27</v>
      </c>
      <c r="B15" s="189" t="s">
        <v>564</v>
      </c>
      <c r="C15" s="81" t="str">
        <f>IFERROR(VLOOKUP(B15,'Egyéni lista'!$B$4:$L$263,2,0),0)</f>
        <v>Egyéni</v>
      </c>
      <c r="D15" s="82" t="str">
        <f>IFERROR(VLOOKUP(B15,'Egyéni lista'!$B$4:$L$263,3,0),0)</f>
        <v>Am. nő</v>
      </c>
      <c r="E15" s="7">
        <f>IFERROR(VLOOKUP(B15,'Egyéni lista'!$B$4:$L$263,4,0),0)</f>
        <v>127</v>
      </c>
      <c r="F15" s="7">
        <f>IFERROR(VLOOKUP(B15,'Egyéni lista'!$B$4:$L$263,5,0),0)</f>
        <v>125</v>
      </c>
      <c r="G15" s="7">
        <f>IFERROR(VLOOKUP(B15,'Egyéni lista'!$B$4:$L$263,6,0),0)</f>
        <v>117</v>
      </c>
      <c r="H15" s="7">
        <f>IFERROR(VLOOKUP(B15,'Egyéni lista'!$B$4:$L$263,7,0),0)</f>
        <v>123</v>
      </c>
      <c r="I15" s="125">
        <f>IFERROR(VLOOKUP(B15,'Egyéni lista'!$B$4:$L$263,8,0),0)</f>
        <v>359</v>
      </c>
      <c r="J15" s="132">
        <f>IFERROR(VLOOKUP(B15,'Egyéni lista'!$B$4:$L$263,9,0),0)</f>
        <v>133</v>
      </c>
      <c r="K15" s="26">
        <f>IFERROR(VLOOKUP(B15,'Egyéni lista'!$B$4:$L$263,10,0),0)</f>
        <v>492</v>
      </c>
      <c r="L15" s="87">
        <f>IFERROR(VLOOKUP(B15,'Egyéni lista'!$B$4:$L$263,11,0),0)</f>
        <v>15</v>
      </c>
    </row>
    <row r="16" spans="1:15" ht="15" customHeight="1" x14ac:dyDescent="0.25">
      <c r="A16" s="80" t="s">
        <v>28</v>
      </c>
      <c r="B16" s="165" t="s">
        <v>365</v>
      </c>
      <c r="C16" s="81" t="str">
        <f>IFERROR(VLOOKUP(B16,'Egyéni lista'!$B$4:$L$263,2,0),0)</f>
        <v>CSTE női</v>
      </c>
      <c r="D16" s="82" t="str">
        <f>IFERROR(VLOOKUP(B16,'Egyéni lista'!$B$4:$L$263,3,0),0)</f>
        <v>Am. nő</v>
      </c>
      <c r="E16" s="7">
        <f>IFERROR(VLOOKUP(B16,'Egyéni lista'!$B$4:$L$263,4,0),0)</f>
        <v>138</v>
      </c>
      <c r="F16" s="7">
        <f>IFERROR(VLOOKUP(B16,'Egyéni lista'!$B$4:$L$263,5,0),0)</f>
        <v>110</v>
      </c>
      <c r="G16" s="7">
        <f>IFERROR(VLOOKUP(B16,'Egyéni lista'!$B$4:$L$263,6,0),0)</f>
        <v>114</v>
      </c>
      <c r="H16" s="7">
        <f>IFERROR(VLOOKUP(B16,'Egyéni lista'!$B$4:$L$263,7,0),0)</f>
        <v>124</v>
      </c>
      <c r="I16" s="125">
        <f>IFERROR(VLOOKUP(B16,'Egyéni lista'!$B$4:$L$263,8,0),0)</f>
        <v>329</v>
      </c>
      <c r="J16" s="132">
        <f>IFERROR(VLOOKUP(B16,'Egyéni lista'!$B$4:$L$263,9,0),0)</f>
        <v>157</v>
      </c>
      <c r="K16" s="26">
        <f>IFERROR(VLOOKUP(B16,'Egyéni lista'!$B$4:$L$263,10,0),0)</f>
        <v>486</v>
      </c>
      <c r="L16" s="87">
        <f>IFERROR(VLOOKUP(B16,'Egyéni lista'!$B$4:$L$263,11,0),0)</f>
        <v>9</v>
      </c>
    </row>
    <row r="17" spans="1:12" ht="15" customHeight="1" x14ac:dyDescent="0.25">
      <c r="A17" s="80" t="s">
        <v>29</v>
      </c>
      <c r="B17" s="165" t="s">
        <v>519</v>
      </c>
      <c r="C17" s="81" t="str">
        <f>IFERROR(VLOOKUP(B17,'Egyéni lista'!$B$4:$L$263,2,0),0)</f>
        <v>CSTE női</v>
      </c>
      <c r="D17" s="82" t="str">
        <f>IFERROR(VLOOKUP(B17,'Egyéni lista'!$B$4:$L$263,3,0),0)</f>
        <v>Am. nő</v>
      </c>
      <c r="E17" s="7">
        <f>IFERROR(VLOOKUP(B17,'Egyéni lista'!$B$4:$L$263,4,0),0)</f>
        <v>103</v>
      </c>
      <c r="F17" s="7">
        <f>IFERROR(VLOOKUP(B17,'Egyéni lista'!$B$4:$L$263,5,0),0)</f>
        <v>123</v>
      </c>
      <c r="G17" s="7">
        <f>IFERROR(VLOOKUP(B17,'Egyéni lista'!$B$4:$L$263,6,0),0)</f>
        <v>129</v>
      </c>
      <c r="H17" s="7">
        <f>IFERROR(VLOOKUP(B17,'Egyéni lista'!$B$4:$L$263,7,0),0)</f>
        <v>127</v>
      </c>
      <c r="I17" s="125">
        <f>IFERROR(VLOOKUP(B17,'Egyéni lista'!$B$4:$L$263,8,0),0)</f>
        <v>331</v>
      </c>
      <c r="J17" s="132">
        <f>IFERROR(VLOOKUP(B17,'Egyéni lista'!$B$4:$L$263,9,0),0)</f>
        <v>151</v>
      </c>
      <c r="K17" s="26">
        <f>IFERROR(VLOOKUP(B17,'Egyéni lista'!$B$4:$L$263,10,0),0)</f>
        <v>482</v>
      </c>
      <c r="L17" s="87">
        <f>IFERROR(VLOOKUP(B17,'Egyéni lista'!$B$4:$L$263,11,0),0)</f>
        <v>11</v>
      </c>
    </row>
    <row r="18" spans="1:12" ht="15" customHeight="1" x14ac:dyDescent="0.25">
      <c r="A18" s="80" t="s">
        <v>30</v>
      </c>
      <c r="B18" s="165" t="s">
        <v>336</v>
      </c>
      <c r="C18" s="81" t="str">
        <f>IFERROR(VLOOKUP(B18,'Egyéni lista'!$B$4:$L$263,2,0),0)</f>
        <v>CSTE női</v>
      </c>
      <c r="D18" s="82" t="str">
        <f>IFERROR(VLOOKUP(B18,'Egyéni lista'!$B$4:$L$263,3,0),0)</f>
        <v>Am. nő</v>
      </c>
      <c r="E18" s="7">
        <f>IFERROR(VLOOKUP(B18,'Egyéni lista'!$B$4:$L$263,4,0),0)</f>
        <v>114</v>
      </c>
      <c r="F18" s="7">
        <f>IFERROR(VLOOKUP(B18,'Egyéni lista'!$B$4:$L$263,5,0),0)</f>
        <v>116</v>
      </c>
      <c r="G18" s="7">
        <f>IFERROR(VLOOKUP(B18,'Egyéni lista'!$B$4:$L$263,6,0),0)</f>
        <v>120</v>
      </c>
      <c r="H18" s="7">
        <f>IFERROR(VLOOKUP(B18,'Egyéni lista'!$B$4:$L$263,7,0),0)</f>
        <v>131</v>
      </c>
      <c r="I18" s="125">
        <f>IFERROR(VLOOKUP(B18,'Egyéni lista'!$B$4:$L$263,8,0),0)</f>
        <v>334</v>
      </c>
      <c r="J18" s="132">
        <f>IFERROR(VLOOKUP(B18,'Egyéni lista'!$B$4:$L$263,9,0),0)</f>
        <v>147</v>
      </c>
      <c r="K18" s="26">
        <f>IFERROR(VLOOKUP(B18,'Egyéni lista'!$B$4:$L$263,10,0),0)</f>
        <v>481</v>
      </c>
      <c r="L18" s="87">
        <f>IFERROR(VLOOKUP(B18,'Egyéni lista'!$B$4:$L$263,11,0),0)</f>
        <v>16</v>
      </c>
    </row>
    <row r="19" spans="1:12" ht="15.75" customHeight="1" x14ac:dyDescent="0.25">
      <c r="A19" s="80" t="s">
        <v>31</v>
      </c>
      <c r="B19" s="165" t="s">
        <v>288</v>
      </c>
      <c r="C19" s="81" t="str">
        <f>IFERROR(VLOOKUP(B19,'Egyéni lista'!$B$4:$L$263,2,0),0)</f>
        <v>CSTE női</v>
      </c>
      <c r="D19" s="82" t="str">
        <f>IFERROR(VLOOKUP(B19,'Egyéni lista'!$B$4:$L$263,3,0),0)</f>
        <v>Am. nő</v>
      </c>
      <c r="E19" s="7">
        <f>IFERROR(VLOOKUP(B19,'Egyéni lista'!$B$4:$L$263,4,0),0)</f>
        <v>103</v>
      </c>
      <c r="F19" s="7">
        <f>IFERROR(VLOOKUP(B19,'Egyéni lista'!$B$4:$L$263,5,0),0)</f>
        <v>129</v>
      </c>
      <c r="G19" s="7">
        <f>IFERROR(VLOOKUP(B19,'Egyéni lista'!$B$4:$L$263,6,0),0)</f>
        <v>125</v>
      </c>
      <c r="H19" s="7">
        <f>IFERROR(VLOOKUP(B19,'Egyéni lista'!$B$4:$L$263,7,0),0)</f>
        <v>114</v>
      </c>
      <c r="I19" s="124">
        <f>IFERROR(VLOOKUP(B19,'Egyéni lista'!$B$4:$L$263,8,0),0)</f>
        <v>354</v>
      </c>
      <c r="J19" s="132">
        <f>IFERROR(VLOOKUP(B19,'Egyéni lista'!$B$4:$L$263,9,0),0)</f>
        <v>117</v>
      </c>
      <c r="K19" s="26">
        <f>IFERROR(VLOOKUP(B19,'Egyéni lista'!$B$4:$L$263,10,0),0)</f>
        <v>471</v>
      </c>
      <c r="L19" s="87">
        <f>IFERROR(VLOOKUP(B19,'Egyéni lista'!$B$4:$L$263,11,0),0)</f>
        <v>17</v>
      </c>
    </row>
    <row r="20" spans="1:12" ht="15" customHeight="1" x14ac:dyDescent="0.25">
      <c r="A20" s="80" t="s">
        <v>32</v>
      </c>
      <c r="B20" s="66" t="s">
        <v>485</v>
      </c>
      <c r="C20" s="81" t="str">
        <f>IFERROR(VLOOKUP(B20,'Egyéni lista'!$B$4:$L$263,2,0),0)</f>
        <v>Lovászpatona SE</v>
      </c>
      <c r="D20" s="82" t="str">
        <f>IFERROR(VLOOKUP(B20,'Egyéni lista'!$B$4:$L$263,3,0),0)</f>
        <v>Am. nő</v>
      </c>
      <c r="E20" s="7">
        <f>IFERROR(VLOOKUP(B20,'Egyéni lista'!$B$4:$L$263,4,0),0)</f>
        <v>118</v>
      </c>
      <c r="F20" s="7">
        <f>IFERROR(VLOOKUP(B20,'Egyéni lista'!$B$4:$L$263,5,0),0)</f>
        <v>109</v>
      </c>
      <c r="G20" s="7">
        <f>IFERROR(VLOOKUP(B20,'Egyéni lista'!$B$4:$L$263,6,0),0)</f>
        <v>111</v>
      </c>
      <c r="H20" s="7">
        <f>IFERROR(VLOOKUP(B20,'Egyéni lista'!$B$4:$L$263,7,0),0)</f>
        <v>122</v>
      </c>
      <c r="I20" s="124">
        <f>IFERROR(VLOOKUP(B20,'Egyéni lista'!$B$4:$L$263,8,0),0)</f>
        <v>321</v>
      </c>
      <c r="J20" s="132">
        <f>IFERROR(VLOOKUP(B20,'Egyéni lista'!$B$4:$L$263,9,0),0)</f>
        <v>139</v>
      </c>
      <c r="K20" s="26">
        <f>IFERROR(VLOOKUP(B20,'Egyéni lista'!$B$4:$L$263,10,0),0)</f>
        <v>460</v>
      </c>
      <c r="L20" s="87">
        <f>IFERROR(VLOOKUP(B20,'Egyéni lista'!$B$4:$L$263,11,0),0)</f>
        <v>13</v>
      </c>
    </row>
    <row r="21" spans="1:12" ht="15" customHeight="1" x14ac:dyDescent="0.25">
      <c r="A21" s="80" t="s">
        <v>33</v>
      </c>
      <c r="B21" s="66" t="s">
        <v>561</v>
      </c>
      <c r="C21" s="81" t="str">
        <f>IFERROR(VLOOKUP(B21,'Egyéni lista'!$B$4:$L$263,2,0),0)</f>
        <v>Egyéni</v>
      </c>
      <c r="D21" s="82" t="str">
        <f>IFERROR(VLOOKUP(B21,'Egyéni lista'!$B$4:$L$263,3,0),0)</f>
        <v>Am. nő</v>
      </c>
      <c r="E21" s="7">
        <f>IFERROR(VLOOKUP(B21,'Egyéni lista'!$B$4:$L$263,4,0),0)</f>
        <v>108</v>
      </c>
      <c r="F21" s="7">
        <f>IFERROR(VLOOKUP(B21,'Egyéni lista'!$B$4:$L$263,5,0),0)</f>
        <v>112</v>
      </c>
      <c r="G21" s="7">
        <f>IFERROR(VLOOKUP(B21,'Egyéni lista'!$B$4:$L$263,6,0),0)</f>
        <v>130</v>
      </c>
      <c r="H21" s="7">
        <f>IFERROR(VLOOKUP(B21,'Egyéni lista'!$B$4:$L$263,7,0),0)</f>
        <v>109</v>
      </c>
      <c r="I21" s="124">
        <f>IFERROR(VLOOKUP(B21,'Egyéni lista'!$B$4:$L$263,8,0),0)</f>
        <v>321</v>
      </c>
      <c r="J21" s="132">
        <f>IFERROR(VLOOKUP(B21,'Egyéni lista'!$B$4:$L$263,9,0),0)</f>
        <v>138</v>
      </c>
      <c r="K21" s="26">
        <f>IFERROR(VLOOKUP(B21,'Egyéni lista'!$B$4:$L$263,10,0),0)</f>
        <v>459</v>
      </c>
      <c r="L21" s="87">
        <f>IFERROR(VLOOKUP(B21,'Egyéni lista'!$B$4:$L$263,11,0),0)</f>
        <v>9</v>
      </c>
    </row>
    <row r="22" spans="1:12" ht="15" customHeight="1" x14ac:dyDescent="0.25">
      <c r="A22" s="80" t="s">
        <v>34</v>
      </c>
      <c r="B22" s="165" t="s">
        <v>272</v>
      </c>
      <c r="C22" s="81" t="str">
        <f>IFERROR(VLOOKUP(B22,'Egyéni lista'!$B$4:$L$263,2,0),0)</f>
        <v>CSTE női</v>
      </c>
      <c r="D22" s="82" t="str">
        <f>IFERROR(VLOOKUP(B22,'Egyéni lista'!$B$4:$L$263,3,0),0)</f>
        <v>Am. nő</v>
      </c>
      <c r="E22" s="7">
        <f>IFERROR(VLOOKUP(B22,'Egyéni lista'!$B$4:$L$263,4,0),0)</f>
        <v>119</v>
      </c>
      <c r="F22" s="7">
        <f>IFERROR(VLOOKUP(B22,'Egyéni lista'!$B$4:$L$263,5,0),0)</f>
        <v>121</v>
      </c>
      <c r="G22" s="7">
        <f>IFERROR(VLOOKUP(B22,'Egyéni lista'!$B$4:$L$263,6,0),0)</f>
        <v>96</v>
      </c>
      <c r="H22" s="7">
        <f>IFERROR(VLOOKUP(B22,'Egyéni lista'!$B$4:$L$263,7,0),0)</f>
        <v>104</v>
      </c>
      <c r="I22" s="124">
        <f>IFERROR(VLOOKUP(B22,'Egyéni lista'!$B$4:$L$263,8,0),0)</f>
        <v>296</v>
      </c>
      <c r="J22" s="132">
        <f>IFERROR(VLOOKUP(B22,'Egyéni lista'!$B$4:$L$263,9,0),0)</f>
        <v>144</v>
      </c>
      <c r="K22" s="26">
        <f>IFERROR(VLOOKUP(B22,'Egyéni lista'!$B$4:$L$263,10,0),0)</f>
        <v>440</v>
      </c>
      <c r="L22" s="87">
        <f>IFERROR(VLOOKUP(B22,'Egyéni lista'!$B$4:$L$263,11,0),0)</f>
        <v>14</v>
      </c>
    </row>
    <row r="23" spans="1:12" ht="15.75" customHeight="1" x14ac:dyDescent="0.25">
      <c r="A23" s="80" t="s">
        <v>35</v>
      </c>
      <c r="B23" s="165" t="s">
        <v>364</v>
      </c>
      <c r="C23" s="81" t="str">
        <f>IFERROR(VLOOKUP(B23,'Egyéni lista'!$B$4:$L$263,2,0),0)</f>
        <v>CSTE női</v>
      </c>
      <c r="D23" s="82" t="str">
        <f>IFERROR(VLOOKUP(B23,'Egyéni lista'!$B$4:$L$263,3,0),0)</f>
        <v>Am. nő</v>
      </c>
      <c r="E23" s="7">
        <f>IFERROR(VLOOKUP(B23,'Egyéni lista'!$B$4:$L$263,4,0),0)</f>
        <v>101</v>
      </c>
      <c r="F23" s="7">
        <f>IFERROR(VLOOKUP(B23,'Egyéni lista'!$B$4:$L$263,5,0),0)</f>
        <v>97</v>
      </c>
      <c r="G23" s="7">
        <f>IFERROR(VLOOKUP(B23,'Egyéni lista'!$B$4:$L$263,6,0),0)</f>
        <v>118</v>
      </c>
      <c r="H23" s="7">
        <f>IFERROR(VLOOKUP(B23,'Egyéni lista'!$B$4:$L$263,7,0),0)</f>
        <v>122</v>
      </c>
      <c r="I23" s="124">
        <f>IFERROR(VLOOKUP(B23,'Egyéni lista'!$B$4:$L$263,8,0),0)</f>
        <v>319</v>
      </c>
      <c r="J23" s="132">
        <f>IFERROR(VLOOKUP(B23,'Egyéni lista'!$B$4:$L$263,9,0),0)</f>
        <v>119</v>
      </c>
      <c r="K23" s="26">
        <f>IFERROR(VLOOKUP(B23,'Egyéni lista'!$B$4:$L$263,10,0),0)</f>
        <v>438</v>
      </c>
      <c r="L23" s="87">
        <f>IFERROR(VLOOKUP(B23,'Egyéni lista'!$B$4:$L$263,11,0),0)</f>
        <v>19</v>
      </c>
    </row>
    <row r="24" spans="1:12" ht="15" customHeight="1" x14ac:dyDescent="0.25">
      <c r="A24" s="80" t="s">
        <v>36</v>
      </c>
      <c r="B24" s="66" t="s">
        <v>495</v>
      </c>
      <c r="C24" s="81" t="str">
        <f>IFERROR(VLOOKUP(B24,'Egyéni lista'!$B$4:$L$263,2,0),0)</f>
        <v>MAXIM</v>
      </c>
      <c r="D24" s="82" t="str">
        <f>IFERROR(VLOOKUP(B24,'Egyéni lista'!$B$4:$L$263,3,0),0)</f>
        <v>Am. nő</v>
      </c>
      <c r="E24" s="7">
        <f>IFERROR(VLOOKUP(B24,'Egyéni lista'!$B$4:$L$263,4,0),0)</f>
        <v>108</v>
      </c>
      <c r="F24" s="7">
        <f>IFERROR(VLOOKUP(B24,'Egyéni lista'!$B$4:$L$263,5,0),0)</f>
        <v>107</v>
      </c>
      <c r="G24" s="7">
        <f>IFERROR(VLOOKUP(B24,'Egyéni lista'!$B$4:$L$263,6,0),0)</f>
        <v>123</v>
      </c>
      <c r="H24" s="7">
        <v>99</v>
      </c>
      <c r="I24" s="124">
        <f>IFERROR(VLOOKUP(B24,'Egyéni lista'!$B$4:$L$263,8,0),0)</f>
        <v>335</v>
      </c>
      <c r="J24" s="132">
        <f>IFERROR(VLOOKUP(B24,'Egyéni lista'!$B$4:$L$263,9,0),0)</f>
        <v>102</v>
      </c>
      <c r="K24" s="26">
        <f>IFERROR(VLOOKUP(B24,'Egyéni lista'!$B$4:$L$263,10,0),0)</f>
        <v>437</v>
      </c>
      <c r="L24" s="87">
        <f>IFERROR(VLOOKUP(B24,'Egyéni lista'!$B$4:$L$263,11,0),0)</f>
        <v>25</v>
      </c>
    </row>
    <row r="25" spans="1:12" ht="15" customHeight="1" x14ac:dyDescent="0.25">
      <c r="A25" s="80" t="s">
        <v>37</v>
      </c>
      <c r="B25" s="66" t="s">
        <v>559</v>
      </c>
      <c r="C25" s="81" t="str">
        <f>IFERROR(VLOOKUP(B25,'Egyéni lista'!$B$4:$L$263,2,0),0)</f>
        <v>Egyéni</v>
      </c>
      <c r="D25" s="82" t="str">
        <f>IFERROR(VLOOKUP(B25,'Egyéni lista'!$B$4:$L$263,3,0),0)</f>
        <v>Am. nő</v>
      </c>
      <c r="E25" s="7">
        <f>IFERROR(VLOOKUP(B25,'Egyéni lista'!$B$4:$L$263,4,0),0)</f>
        <v>114</v>
      </c>
      <c r="F25" s="7">
        <f>IFERROR(VLOOKUP(B25,'Egyéni lista'!$B$4:$L$263,5,0),0)</f>
        <v>114</v>
      </c>
      <c r="G25" s="7">
        <f>IFERROR(VLOOKUP(B25,'Egyéni lista'!$B$4:$L$263,6,0),0)</f>
        <v>102</v>
      </c>
      <c r="H25" s="7">
        <f>IFERROR(VLOOKUP(B25,'Egyéni lista'!$B$4:$L$263,7,0),0)</f>
        <v>104</v>
      </c>
      <c r="I25" s="124">
        <f>IFERROR(VLOOKUP(B25,'Egyéni lista'!$B$4:$L$263,8,0),0)</f>
        <v>310</v>
      </c>
      <c r="J25" s="132">
        <f>IFERROR(VLOOKUP(B25,'Egyéni lista'!$B$4:$L$263,9,0),0)</f>
        <v>124</v>
      </c>
      <c r="K25" s="26">
        <f>IFERROR(VLOOKUP(B25,'Egyéni lista'!$B$4:$L$263,10,0),0)</f>
        <v>434</v>
      </c>
      <c r="L25" s="87">
        <f>IFERROR(VLOOKUP(B25,'Egyéni lista'!$B$4:$L$263,11,0),0)</f>
        <v>20</v>
      </c>
    </row>
    <row r="26" spans="1:12" ht="15" customHeight="1" x14ac:dyDescent="0.25">
      <c r="A26" s="80" t="s">
        <v>38</v>
      </c>
      <c r="B26" s="66" t="s">
        <v>486</v>
      </c>
      <c r="C26" s="81" t="str">
        <f>IFERROR(VLOOKUP(B26,'Egyéni lista'!$B$4:$L$263,2,0),0)</f>
        <v>Lovászpatona SE</v>
      </c>
      <c r="D26" s="82" t="str">
        <f>IFERROR(VLOOKUP(B26,'Egyéni lista'!$B$4:$L$263,3,0),0)</f>
        <v>Am. nő</v>
      </c>
      <c r="E26" s="7">
        <f>IFERROR(VLOOKUP(B26,'Egyéni lista'!$B$4:$L$263,4,0),0)</f>
        <v>110</v>
      </c>
      <c r="F26" s="7">
        <f>IFERROR(VLOOKUP(B26,'Egyéni lista'!$B$4:$L$263,5,0),0)</f>
        <v>105</v>
      </c>
      <c r="G26" s="7">
        <f>IFERROR(VLOOKUP(B26,'Egyéni lista'!$B$4:$L$263,6,0),0)</f>
        <v>101</v>
      </c>
      <c r="H26" s="7">
        <f>IFERROR(VLOOKUP(B26,'Egyéni lista'!$B$4:$L$263,7,0),0)</f>
        <v>105</v>
      </c>
      <c r="I26" s="124">
        <f>IFERROR(VLOOKUP(B26,'Egyéni lista'!$B$4:$L$263,8,0),0)</f>
        <v>318</v>
      </c>
      <c r="J26" s="132">
        <f>IFERROR(VLOOKUP(B26,'Egyéni lista'!$B$4:$L$263,9,0),0)</f>
        <v>103</v>
      </c>
      <c r="K26" s="26">
        <f>IFERROR(VLOOKUP(B26,'Egyéni lista'!$B$4:$L$263,10,0),0)</f>
        <v>421</v>
      </c>
      <c r="L26" s="87">
        <f>IFERROR(VLOOKUP(B26,'Egyéni lista'!$B$4:$L$263,11,0),0)</f>
        <v>19</v>
      </c>
    </row>
    <row r="27" spans="1:12" ht="15" customHeight="1" x14ac:dyDescent="0.25">
      <c r="A27" s="80" t="s">
        <v>39</v>
      </c>
      <c r="B27" s="165" t="s">
        <v>287</v>
      </c>
      <c r="C27" s="81" t="str">
        <f>IFERROR(VLOOKUP(B27,'Egyéni lista'!$B$4:$L$263,2,0),0)</f>
        <v>MVM</v>
      </c>
      <c r="D27" s="82" t="str">
        <f>IFERROR(VLOOKUP(B27,'Egyéni lista'!$B$4:$L$263,3,0),0)</f>
        <v>Am. nő</v>
      </c>
      <c r="E27" s="7">
        <f>IFERROR(VLOOKUP(B27,'Egyéni lista'!$B$4:$L$263,4,0),0)</f>
        <v>91</v>
      </c>
      <c r="F27" s="7">
        <f>IFERROR(VLOOKUP(B27,'Egyéni lista'!$B$4:$L$263,5,0),0)</f>
        <v>118</v>
      </c>
      <c r="G27" s="7">
        <f>IFERROR(VLOOKUP(B27,'Egyéni lista'!$B$4:$L$263,6,0),0)</f>
        <v>102</v>
      </c>
      <c r="H27" s="7">
        <f>IFERROR(VLOOKUP(B27,'Egyéni lista'!$B$4:$L$263,7,0),0)</f>
        <v>85</v>
      </c>
      <c r="I27" s="124">
        <f>IFERROR(VLOOKUP(B27,'Egyéni lista'!$B$4:$L$263,8,0),0)</f>
        <v>285</v>
      </c>
      <c r="J27" s="132">
        <f>IFERROR(VLOOKUP(B27,'Egyéni lista'!$B$4:$L$263,9,0),0)</f>
        <v>111</v>
      </c>
      <c r="K27" s="26">
        <f>IFERROR(VLOOKUP(B27,'Egyéni lista'!$B$4:$L$263,10,0),0)</f>
        <v>396</v>
      </c>
      <c r="L27" s="87">
        <f>IFERROR(VLOOKUP(B27,'Egyéni lista'!$B$4:$L$263,11,0),0)</f>
        <v>22</v>
      </c>
    </row>
    <row r="28" spans="1:12" ht="15" customHeight="1" x14ac:dyDescent="0.25">
      <c r="A28" s="80" t="s">
        <v>40</v>
      </c>
      <c r="B28" s="171" t="s">
        <v>290</v>
      </c>
      <c r="C28" s="81" t="str">
        <f>IFERROR(VLOOKUP(B28,'Egyéni lista'!$B$4:$L$263,2,0),0)</f>
        <v>CSTE női</v>
      </c>
      <c r="D28" s="82" t="str">
        <f>IFERROR(VLOOKUP(B28,'Egyéni lista'!$B$4:$L$263,3,0),0)</f>
        <v>Am. nő</v>
      </c>
      <c r="E28" s="7">
        <f>IFERROR(VLOOKUP(B28,'Egyéni lista'!$B$4:$L$263,4,0),0)</f>
        <v>95</v>
      </c>
      <c r="F28" s="7">
        <f>IFERROR(VLOOKUP(B28,'Egyéni lista'!$B$4:$L$263,5,0),0)</f>
        <v>120</v>
      </c>
      <c r="G28" s="7">
        <f>IFERROR(VLOOKUP(B28,'Egyéni lista'!$B$4:$L$263,6,0),0)</f>
        <v>81</v>
      </c>
      <c r="H28" s="7">
        <f>IFERROR(VLOOKUP(B28,'Egyéni lista'!$B$4:$L$263,7,0),0)</f>
        <v>93</v>
      </c>
      <c r="I28" s="124">
        <f>IFERROR(VLOOKUP(B28,'Egyéni lista'!$B$4:$L$263,8,0),0)</f>
        <v>269</v>
      </c>
      <c r="J28" s="132">
        <f>IFERROR(VLOOKUP(B28,'Egyéni lista'!$B$4:$L$263,9,0),0)</f>
        <v>120</v>
      </c>
      <c r="K28" s="26">
        <f>IFERROR(VLOOKUP(B28,'Egyéni lista'!$B$4:$L$263,10,0),0)</f>
        <v>389</v>
      </c>
      <c r="L28" s="87">
        <f>IFERROR(VLOOKUP(B28,'Egyéni lista'!$B$4:$L$263,11,0),0)</f>
        <v>21</v>
      </c>
    </row>
    <row r="29" spans="1:12" ht="15" hidden="1" customHeight="1" x14ac:dyDescent="0.2">
      <c r="A29" s="80" t="s">
        <v>41</v>
      </c>
      <c r="B29" s="102"/>
      <c r="C29" s="81">
        <f>IFERROR(VLOOKUP(B29,'Egyéni lista'!$B$4:$L$263,2,0),0)</f>
        <v>0</v>
      </c>
      <c r="D29" s="82">
        <f>IFERROR(VLOOKUP(B29,'Egyéni lista'!$B$4:$L$263,3,0),0)</f>
        <v>0</v>
      </c>
      <c r="E29" s="7">
        <f>IFERROR(VLOOKUP(B29,'Egyéni lista'!$B$4:$L$263,4,0),0)</f>
        <v>0</v>
      </c>
      <c r="F29" s="7">
        <f>IFERROR(VLOOKUP(B29,'Egyéni lista'!$B$4:$L$263,5,0),0)</f>
        <v>0</v>
      </c>
      <c r="G29" s="7">
        <f>IFERROR(VLOOKUP(B29,'Egyéni lista'!$B$4:$L$263,6,0),0)</f>
        <v>0</v>
      </c>
      <c r="H29" s="7">
        <f>IFERROR(VLOOKUP(B29,'Egyéni lista'!$B$4:$L$263,7,0),0)</f>
        <v>0</v>
      </c>
      <c r="I29" s="124">
        <f>IFERROR(VLOOKUP(B29,'Egyéni lista'!$B$4:$L$263,8,0),0)</f>
        <v>0</v>
      </c>
      <c r="J29" s="132">
        <f>IFERROR(VLOOKUP(B29,'Egyéni lista'!$B$4:$L$263,9,0),0)</f>
        <v>0</v>
      </c>
      <c r="K29" s="26">
        <f>IFERROR(VLOOKUP(B29,'Egyéni lista'!$B$4:$L$263,10,0),0)</f>
        <v>0</v>
      </c>
      <c r="L29" s="87">
        <f>IFERROR(VLOOKUP(B29,'Egyéni lista'!$B$4:$L$263,11,0),0)</f>
        <v>0</v>
      </c>
    </row>
    <row r="30" spans="1:12" ht="15" hidden="1" customHeight="1" x14ac:dyDescent="0.2">
      <c r="A30" s="80" t="s">
        <v>42</v>
      </c>
      <c r="B30" s="102"/>
      <c r="C30" s="81">
        <f>IFERROR(VLOOKUP(B30,'Egyéni lista'!$B$4:$L$263,2,0),0)</f>
        <v>0</v>
      </c>
      <c r="D30" s="82">
        <f>IFERROR(VLOOKUP(B30,'Egyéni lista'!$B$4:$L$263,3,0),0)</f>
        <v>0</v>
      </c>
      <c r="E30" s="7">
        <f>IFERROR(VLOOKUP(B30,'Egyéni lista'!$B$4:$L$263,4,0),0)</f>
        <v>0</v>
      </c>
      <c r="F30" s="7">
        <f>IFERROR(VLOOKUP(B30,'Egyéni lista'!$B$4:$L$263,5,0),0)</f>
        <v>0</v>
      </c>
      <c r="G30" s="7">
        <f>IFERROR(VLOOKUP(B30,'Egyéni lista'!$B$4:$L$263,6,0),0)</f>
        <v>0</v>
      </c>
      <c r="H30" s="7">
        <f>IFERROR(VLOOKUP(B30,'Egyéni lista'!$B$4:$L$263,7,0),0)</f>
        <v>0</v>
      </c>
      <c r="I30" s="124">
        <f>IFERROR(VLOOKUP(B30,'Egyéni lista'!$B$4:$L$263,8,0),0)</f>
        <v>0</v>
      </c>
      <c r="J30" s="132">
        <f>IFERROR(VLOOKUP(B30,'Egyéni lista'!$B$4:$L$263,9,0),0)</f>
        <v>0</v>
      </c>
      <c r="K30" s="26">
        <f>IFERROR(VLOOKUP(B30,'Egyéni lista'!$B$4:$L$263,10,0),0)</f>
        <v>0</v>
      </c>
      <c r="L30" s="87">
        <f>IFERROR(VLOOKUP(B30,'Egyéni lista'!$B$4:$L$263,11,0),0)</f>
        <v>0</v>
      </c>
    </row>
    <row r="31" spans="1:12" ht="15.75" hidden="1" customHeight="1" x14ac:dyDescent="0.2">
      <c r="A31" s="80" t="s">
        <v>43</v>
      </c>
      <c r="B31" s="102"/>
      <c r="C31" s="81">
        <f>IFERROR(VLOOKUP(B31,'Egyéni lista'!$B$4:$L$263,2,0),0)</f>
        <v>0</v>
      </c>
      <c r="D31" s="82">
        <f>IFERROR(VLOOKUP(B31,'Egyéni lista'!$B$4:$L$263,3,0),0)</f>
        <v>0</v>
      </c>
      <c r="E31" s="7">
        <f>IFERROR(VLOOKUP(B31,'Egyéni lista'!$B$4:$L$263,4,0),0)</f>
        <v>0</v>
      </c>
      <c r="F31" s="7">
        <f>IFERROR(VLOOKUP(B31,'Egyéni lista'!$B$4:$L$263,5,0),0)</f>
        <v>0</v>
      </c>
      <c r="G31" s="7">
        <f>IFERROR(VLOOKUP(B31,'Egyéni lista'!$B$4:$L$263,6,0),0)</f>
        <v>0</v>
      </c>
      <c r="H31" s="7">
        <f>IFERROR(VLOOKUP(B31,'Egyéni lista'!$B$4:$L$263,7,0),0)</f>
        <v>0</v>
      </c>
      <c r="I31" s="124">
        <f>IFERROR(VLOOKUP(B31,'Egyéni lista'!$B$4:$L$263,8,0),0)</f>
        <v>0</v>
      </c>
      <c r="J31" s="132">
        <f>IFERROR(VLOOKUP(B31,'Egyéni lista'!$B$4:$L$263,9,0),0)</f>
        <v>0</v>
      </c>
      <c r="K31" s="26">
        <f>IFERROR(VLOOKUP(B31,'Egyéni lista'!$B$4:$L$263,10,0),0)</f>
        <v>0</v>
      </c>
      <c r="L31" s="87">
        <f>IFERROR(VLOOKUP(B31,'Egyéni lista'!$B$4:$L$263,11,0),0)</f>
        <v>0</v>
      </c>
    </row>
    <row r="32" spans="1:12" ht="15" hidden="1" customHeight="1" x14ac:dyDescent="0.2">
      <c r="A32" s="80" t="s">
        <v>44</v>
      </c>
      <c r="B32" s="102"/>
      <c r="C32" s="81">
        <f>IFERROR(VLOOKUP(B32,'Egyéni lista'!$B$4:$L$263,2,0),0)</f>
        <v>0</v>
      </c>
      <c r="D32" s="82">
        <f>IFERROR(VLOOKUP(B32,'Egyéni lista'!$B$4:$L$263,3,0),0)</f>
        <v>0</v>
      </c>
      <c r="E32" s="7">
        <f>IFERROR(VLOOKUP(B32,'Egyéni lista'!$B$4:$L$263,4,0),0)</f>
        <v>0</v>
      </c>
      <c r="F32" s="7">
        <f>IFERROR(VLOOKUP(B32,'Egyéni lista'!$B$4:$L$263,5,0),0)</f>
        <v>0</v>
      </c>
      <c r="G32" s="7">
        <f>IFERROR(VLOOKUP(B32,'Egyéni lista'!$B$4:$L$263,6,0),0)</f>
        <v>0</v>
      </c>
      <c r="H32" s="7">
        <f>IFERROR(VLOOKUP(B32,'Egyéni lista'!$B$4:$L$263,7,0),0)</f>
        <v>0</v>
      </c>
      <c r="I32" s="124">
        <f>IFERROR(VLOOKUP(B32,'Egyéni lista'!$B$4:$L$263,8,0),0)</f>
        <v>0</v>
      </c>
      <c r="J32" s="132">
        <f>IFERROR(VLOOKUP(B32,'Egyéni lista'!$B$4:$L$263,9,0),0)</f>
        <v>0</v>
      </c>
      <c r="K32" s="26">
        <f>IFERROR(VLOOKUP(B32,'Egyéni lista'!$B$4:$L$263,10,0),0)</f>
        <v>0</v>
      </c>
      <c r="L32" s="87">
        <f>IFERROR(VLOOKUP(B32,'Egyéni lista'!$B$4:$L$263,11,0),0)</f>
        <v>0</v>
      </c>
    </row>
    <row r="33" spans="1:12" ht="15" hidden="1" customHeight="1" x14ac:dyDescent="0.2">
      <c r="A33" s="80" t="s">
        <v>45</v>
      </c>
      <c r="B33" s="102"/>
      <c r="C33" s="81">
        <f>IFERROR(VLOOKUP(B33,'Egyéni lista'!$B$4:$L$263,2,0),0)</f>
        <v>0</v>
      </c>
      <c r="D33" s="82">
        <f>IFERROR(VLOOKUP(B33,'Egyéni lista'!$B$4:$L$263,3,0),0)</f>
        <v>0</v>
      </c>
      <c r="E33" s="7">
        <f>IFERROR(VLOOKUP(B33,'Egyéni lista'!$B$4:$L$263,4,0),0)</f>
        <v>0</v>
      </c>
      <c r="F33" s="7">
        <f>IFERROR(VLOOKUP(B33,'Egyéni lista'!$B$4:$L$263,5,0),0)</f>
        <v>0</v>
      </c>
      <c r="G33" s="7">
        <f>IFERROR(VLOOKUP(B33,'Egyéni lista'!$B$4:$L$263,6,0),0)</f>
        <v>0</v>
      </c>
      <c r="H33" s="7">
        <f>IFERROR(VLOOKUP(B33,'Egyéni lista'!$B$4:$L$263,7,0),0)</f>
        <v>0</v>
      </c>
      <c r="I33" s="124">
        <f>IFERROR(VLOOKUP(B33,'Egyéni lista'!$B$4:$L$263,8,0),0)</f>
        <v>0</v>
      </c>
      <c r="J33" s="132">
        <f>IFERROR(VLOOKUP(B33,'Egyéni lista'!$B$4:$L$263,9,0),0)</f>
        <v>0</v>
      </c>
      <c r="K33" s="26">
        <f>IFERROR(VLOOKUP(B33,'Egyéni lista'!$B$4:$L$263,10,0),0)</f>
        <v>0</v>
      </c>
      <c r="L33" s="87">
        <f>IFERROR(VLOOKUP(B33,'Egyéni lista'!$B$4:$L$263,11,0),0)</f>
        <v>0</v>
      </c>
    </row>
    <row r="34" spans="1:12" ht="15" hidden="1" customHeight="1" x14ac:dyDescent="0.2">
      <c r="A34" s="80" t="s">
        <v>46</v>
      </c>
      <c r="B34" s="102"/>
      <c r="C34" s="81">
        <f>IFERROR(VLOOKUP(B34,'Egyéni lista'!$B$4:$L$263,2,0),0)</f>
        <v>0</v>
      </c>
      <c r="D34" s="82">
        <f>IFERROR(VLOOKUP(B34,'Egyéni lista'!$B$4:$L$263,3,0),0)</f>
        <v>0</v>
      </c>
      <c r="E34" s="7">
        <f>IFERROR(VLOOKUP(B34,'Egyéni lista'!$B$4:$L$263,4,0),0)</f>
        <v>0</v>
      </c>
      <c r="F34" s="7">
        <f>IFERROR(VLOOKUP(B34,'Egyéni lista'!$B$4:$L$263,5,0),0)</f>
        <v>0</v>
      </c>
      <c r="G34" s="7">
        <f>IFERROR(VLOOKUP(B34,'Egyéni lista'!$B$4:$L$263,6,0),0)</f>
        <v>0</v>
      </c>
      <c r="H34" s="7">
        <f>IFERROR(VLOOKUP(B34,'Egyéni lista'!$B$4:$L$263,7,0),0)</f>
        <v>0</v>
      </c>
      <c r="I34" s="124">
        <f>IFERROR(VLOOKUP(B34,'Egyéni lista'!$B$4:$L$263,8,0),0)</f>
        <v>0</v>
      </c>
      <c r="J34" s="132">
        <f>IFERROR(VLOOKUP(B34,'Egyéni lista'!$B$4:$L$263,9,0),0)</f>
        <v>0</v>
      </c>
      <c r="K34" s="26">
        <f>IFERROR(VLOOKUP(B34,'Egyéni lista'!$B$4:$L$263,10,0),0)</f>
        <v>0</v>
      </c>
      <c r="L34" s="87">
        <f>IFERROR(VLOOKUP(B34,'Egyéni lista'!$B$4:$L$263,11,0),0)</f>
        <v>0</v>
      </c>
    </row>
    <row r="35" spans="1:12" ht="15.75" hidden="1" customHeight="1" x14ac:dyDescent="0.2">
      <c r="A35" s="80" t="s">
        <v>47</v>
      </c>
      <c r="B35" s="102"/>
      <c r="C35" s="81">
        <f>IFERROR(VLOOKUP(B35,'Egyéni lista'!$B$4:$L$263,2,0),0)</f>
        <v>0</v>
      </c>
      <c r="D35" s="82">
        <f>IFERROR(VLOOKUP(B35,'Egyéni lista'!$B$4:$L$263,3,0),0)</f>
        <v>0</v>
      </c>
      <c r="E35" s="7">
        <f>IFERROR(VLOOKUP(B35,'Egyéni lista'!$B$4:$L$263,4,0),0)</f>
        <v>0</v>
      </c>
      <c r="F35" s="7">
        <f>IFERROR(VLOOKUP(B35,'Egyéni lista'!$B$4:$L$263,5,0),0)</f>
        <v>0</v>
      </c>
      <c r="G35" s="7">
        <f>IFERROR(VLOOKUP(B35,'Egyéni lista'!$B$4:$L$263,6,0),0)</f>
        <v>0</v>
      </c>
      <c r="H35" s="7">
        <f>IFERROR(VLOOKUP(B35,'Egyéni lista'!$B$4:$L$263,7,0),0)</f>
        <v>0</v>
      </c>
      <c r="I35" s="124">
        <f>IFERROR(VLOOKUP(B35,'Egyéni lista'!$B$4:$L$263,8,0),0)</f>
        <v>0</v>
      </c>
      <c r="J35" s="132">
        <f>IFERROR(VLOOKUP(B35,'Egyéni lista'!$B$4:$L$263,9,0),0)</f>
        <v>0</v>
      </c>
      <c r="K35" s="26">
        <f>IFERROR(VLOOKUP(B35,'Egyéni lista'!$B$4:$L$263,10,0),0)</f>
        <v>0</v>
      </c>
      <c r="L35" s="87">
        <f>IFERROR(VLOOKUP(B35,'Egyéni lista'!$B$4:$L$263,11,0),0)</f>
        <v>0</v>
      </c>
    </row>
    <row r="36" spans="1:12" ht="15" hidden="1" customHeight="1" x14ac:dyDescent="0.2">
      <c r="A36" s="80" t="s">
        <v>48</v>
      </c>
      <c r="B36" s="103"/>
      <c r="C36" s="81">
        <f>IFERROR(VLOOKUP(B36,'Egyéni lista'!$B$4:$L$263,2,0),0)</f>
        <v>0</v>
      </c>
      <c r="D36" s="82">
        <f>IFERROR(VLOOKUP(B36,'Egyéni lista'!$B$4:$L$263,3,0),0)</f>
        <v>0</v>
      </c>
      <c r="E36" s="7">
        <f>IFERROR(VLOOKUP(B36,'Egyéni lista'!$B$4:$L$263,4,0),0)</f>
        <v>0</v>
      </c>
      <c r="F36" s="7">
        <f>IFERROR(VLOOKUP(B36,'Egyéni lista'!$B$4:$L$263,5,0),0)</f>
        <v>0</v>
      </c>
      <c r="G36" s="7">
        <f>IFERROR(VLOOKUP(B36,'Egyéni lista'!$B$4:$L$263,6,0),0)</f>
        <v>0</v>
      </c>
      <c r="H36" s="7">
        <f>IFERROR(VLOOKUP(B36,'Egyéni lista'!$B$4:$L$263,7,0),0)</f>
        <v>0</v>
      </c>
      <c r="I36" s="124">
        <f>IFERROR(VLOOKUP(B36,'Egyéni lista'!$B$4:$L$263,8,0),0)</f>
        <v>0</v>
      </c>
      <c r="J36" s="132">
        <f>IFERROR(VLOOKUP(B36,'Egyéni lista'!$B$4:$L$263,9,0),0)</f>
        <v>0</v>
      </c>
      <c r="K36" s="26">
        <f>IFERROR(VLOOKUP(B36,'Egyéni lista'!$B$4:$L$263,10,0),0)</f>
        <v>0</v>
      </c>
      <c r="L36" s="87">
        <f>IFERROR(VLOOKUP(B36,'Egyéni lista'!$B$4:$L$263,11,0),0)</f>
        <v>0</v>
      </c>
    </row>
    <row r="37" spans="1:12" ht="15" hidden="1" customHeight="1" x14ac:dyDescent="0.2">
      <c r="A37" s="80" t="s">
        <v>49</v>
      </c>
      <c r="B37" s="103"/>
      <c r="C37" s="81">
        <f>IFERROR(VLOOKUP(B37,'Egyéni lista'!$B$4:$L$263,2,0),0)</f>
        <v>0</v>
      </c>
      <c r="D37" s="82">
        <f>IFERROR(VLOOKUP(B37,'Egyéni lista'!$B$4:$L$263,3,0),0)</f>
        <v>0</v>
      </c>
      <c r="E37" s="7">
        <f>IFERROR(VLOOKUP(B37,'Egyéni lista'!$B$4:$L$263,4,0),0)</f>
        <v>0</v>
      </c>
      <c r="F37" s="7">
        <f>IFERROR(VLOOKUP(B37,'Egyéni lista'!$B$4:$L$263,5,0),0)</f>
        <v>0</v>
      </c>
      <c r="G37" s="7">
        <f>IFERROR(VLOOKUP(B37,'Egyéni lista'!$B$4:$L$263,6,0),0)</f>
        <v>0</v>
      </c>
      <c r="H37" s="7">
        <f>IFERROR(VLOOKUP(B37,'Egyéni lista'!$B$4:$L$263,7,0),0)</f>
        <v>0</v>
      </c>
      <c r="I37" s="124">
        <f>IFERROR(VLOOKUP(B37,'Egyéni lista'!$B$4:$L$263,8,0),0)</f>
        <v>0</v>
      </c>
      <c r="J37" s="132">
        <f>IFERROR(VLOOKUP(B37,'Egyéni lista'!$B$4:$L$263,9,0),0)</f>
        <v>0</v>
      </c>
      <c r="K37" s="26">
        <f>IFERROR(VLOOKUP(B37,'Egyéni lista'!$B$4:$L$263,10,0),0)</f>
        <v>0</v>
      </c>
      <c r="L37" s="87">
        <f>IFERROR(VLOOKUP(B37,'Egyéni lista'!$B$4:$L$263,11,0),0)</f>
        <v>0</v>
      </c>
    </row>
    <row r="38" spans="1:12" ht="15" hidden="1" customHeight="1" x14ac:dyDescent="0.2">
      <c r="A38" s="80" t="s">
        <v>50</v>
      </c>
      <c r="B38" s="103"/>
      <c r="C38" s="81">
        <f>IFERROR(VLOOKUP(B38,'Egyéni lista'!$B$4:$L$263,2,0),0)</f>
        <v>0</v>
      </c>
      <c r="D38" s="82">
        <f>IFERROR(VLOOKUP(B38,'Egyéni lista'!$B$4:$L$263,3,0),0)</f>
        <v>0</v>
      </c>
      <c r="E38" s="7">
        <f>IFERROR(VLOOKUP(B38,'Egyéni lista'!$B$4:$L$263,4,0),0)</f>
        <v>0</v>
      </c>
      <c r="F38" s="7">
        <f>IFERROR(VLOOKUP(B38,'Egyéni lista'!$B$4:$L$263,5,0),0)</f>
        <v>0</v>
      </c>
      <c r="G38" s="7">
        <f>IFERROR(VLOOKUP(B38,'Egyéni lista'!$B$4:$L$263,6,0),0)</f>
        <v>0</v>
      </c>
      <c r="H38" s="7">
        <f>IFERROR(VLOOKUP(B38,'Egyéni lista'!$B$4:$L$263,7,0),0)</f>
        <v>0</v>
      </c>
      <c r="I38" s="124">
        <f>IFERROR(VLOOKUP(B38,'Egyéni lista'!$B$4:$L$263,8,0),0)</f>
        <v>0</v>
      </c>
      <c r="J38" s="132">
        <f>IFERROR(VLOOKUP(B38,'Egyéni lista'!$B$4:$L$263,9,0),0)</f>
        <v>0</v>
      </c>
      <c r="K38" s="26">
        <f>IFERROR(VLOOKUP(B38,'Egyéni lista'!$B$4:$L$263,10,0),0)</f>
        <v>0</v>
      </c>
      <c r="L38" s="87">
        <f>IFERROR(VLOOKUP(B38,'Egyéni lista'!$B$4:$L$263,11,0),0)</f>
        <v>0</v>
      </c>
    </row>
    <row r="39" spans="1:12" ht="15.75" hidden="1" customHeight="1" x14ac:dyDescent="0.2">
      <c r="A39" s="80" t="s">
        <v>51</v>
      </c>
      <c r="B39" s="103"/>
      <c r="C39" s="81">
        <f>IFERROR(VLOOKUP(B39,'Egyéni lista'!$B$4:$L$263,2,0),0)</f>
        <v>0</v>
      </c>
      <c r="D39" s="82">
        <f>IFERROR(VLOOKUP(B39,'Egyéni lista'!$B$4:$L$263,3,0),0)</f>
        <v>0</v>
      </c>
      <c r="E39" s="7">
        <f>IFERROR(VLOOKUP(B39,'Egyéni lista'!$B$4:$L$263,4,0),0)</f>
        <v>0</v>
      </c>
      <c r="F39" s="7">
        <f>IFERROR(VLOOKUP(B39,'Egyéni lista'!$B$4:$L$263,5,0),0)</f>
        <v>0</v>
      </c>
      <c r="G39" s="7">
        <f>IFERROR(VLOOKUP(B39,'Egyéni lista'!$B$4:$L$263,6,0),0)</f>
        <v>0</v>
      </c>
      <c r="H39" s="7">
        <f>IFERROR(VLOOKUP(B39,'Egyéni lista'!$B$4:$L$263,7,0),0)</f>
        <v>0</v>
      </c>
      <c r="I39" s="124">
        <f>IFERROR(VLOOKUP(B39,'Egyéni lista'!$B$4:$L$263,8,0),0)</f>
        <v>0</v>
      </c>
      <c r="J39" s="132">
        <f>IFERROR(VLOOKUP(B39,'Egyéni lista'!$B$4:$L$263,9,0),0)</f>
        <v>0</v>
      </c>
      <c r="K39" s="26">
        <f>IFERROR(VLOOKUP(B39,'Egyéni lista'!$B$4:$L$263,10,0),0)</f>
        <v>0</v>
      </c>
      <c r="L39" s="87">
        <f>IFERROR(VLOOKUP(B39,'Egyéni lista'!$B$4:$L$263,11,0),0)</f>
        <v>0</v>
      </c>
    </row>
    <row r="40" spans="1:12" ht="15" hidden="1" customHeight="1" x14ac:dyDescent="0.2">
      <c r="A40" s="80" t="s">
        <v>52</v>
      </c>
      <c r="B40" s="103"/>
      <c r="C40" s="81">
        <f>IFERROR(VLOOKUP(B40,'Egyéni lista'!$B$4:$L$263,2,0),0)</f>
        <v>0</v>
      </c>
      <c r="D40" s="82">
        <f>IFERROR(VLOOKUP(B40,'Egyéni lista'!$B$4:$L$263,3,0),0)</f>
        <v>0</v>
      </c>
      <c r="E40" s="7">
        <f>IFERROR(VLOOKUP(B40,'Egyéni lista'!$B$4:$L$263,4,0),0)</f>
        <v>0</v>
      </c>
      <c r="F40" s="7">
        <f>IFERROR(VLOOKUP(B40,'Egyéni lista'!$B$4:$L$263,5,0),0)</f>
        <v>0</v>
      </c>
      <c r="G40" s="7">
        <f>IFERROR(VLOOKUP(B40,'Egyéni lista'!$B$4:$L$263,6,0),0)</f>
        <v>0</v>
      </c>
      <c r="H40" s="7">
        <f>IFERROR(VLOOKUP(B40,'Egyéni lista'!$B$4:$L$263,7,0),0)</f>
        <v>0</v>
      </c>
      <c r="I40" s="124">
        <f>IFERROR(VLOOKUP(B40,'Egyéni lista'!$B$4:$L$263,8,0),0)</f>
        <v>0</v>
      </c>
      <c r="J40" s="132">
        <f>IFERROR(VLOOKUP(B40,'Egyéni lista'!$B$4:$L$263,9,0),0)</f>
        <v>0</v>
      </c>
      <c r="K40" s="26">
        <f>IFERROR(VLOOKUP(B40,'Egyéni lista'!$B$4:$L$263,10,0),0)</f>
        <v>0</v>
      </c>
      <c r="L40" s="87">
        <f>IFERROR(VLOOKUP(B40,'Egyéni lista'!$B$4:$L$263,11,0),0)</f>
        <v>0</v>
      </c>
    </row>
    <row r="41" spans="1:12" ht="15" hidden="1" customHeight="1" x14ac:dyDescent="0.2">
      <c r="A41" s="80" t="s">
        <v>53</v>
      </c>
      <c r="B41" s="103"/>
      <c r="C41" s="81">
        <f>IFERROR(VLOOKUP(B41,'Egyéni lista'!$B$4:$L$263,2,0),0)</f>
        <v>0</v>
      </c>
      <c r="D41" s="82">
        <f>IFERROR(VLOOKUP(B41,'Egyéni lista'!$B$4:$L$263,3,0),0)</f>
        <v>0</v>
      </c>
      <c r="E41" s="7">
        <f>IFERROR(VLOOKUP(B41,'Egyéni lista'!$B$4:$L$263,4,0),0)</f>
        <v>0</v>
      </c>
      <c r="F41" s="7">
        <f>IFERROR(VLOOKUP(B41,'Egyéni lista'!$B$4:$L$263,5,0),0)</f>
        <v>0</v>
      </c>
      <c r="G41" s="7">
        <f>IFERROR(VLOOKUP(B41,'Egyéni lista'!$B$4:$L$263,6,0),0)</f>
        <v>0</v>
      </c>
      <c r="H41" s="7">
        <f>IFERROR(VLOOKUP(B41,'Egyéni lista'!$B$4:$L$263,7,0),0)</f>
        <v>0</v>
      </c>
      <c r="I41" s="124">
        <f>IFERROR(VLOOKUP(B41,'Egyéni lista'!$B$4:$L$263,8,0),0)</f>
        <v>0</v>
      </c>
      <c r="J41" s="132">
        <f>IFERROR(VLOOKUP(B41,'Egyéni lista'!$B$4:$L$263,9,0),0)</f>
        <v>0</v>
      </c>
      <c r="K41" s="26">
        <f>IFERROR(VLOOKUP(B41,'Egyéni lista'!$B$4:$L$263,10,0),0)</f>
        <v>0</v>
      </c>
      <c r="L41" s="87">
        <f>IFERROR(VLOOKUP(B41,'Egyéni lista'!$B$4:$L$263,11,0),0)</f>
        <v>0</v>
      </c>
    </row>
    <row r="42" spans="1:12" ht="15" hidden="1" customHeight="1" x14ac:dyDescent="0.2">
      <c r="A42" s="80" t="s">
        <v>54</v>
      </c>
      <c r="B42" s="103"/>
      <c r="C42" s="81">
        <f>IFERROR(VLOOKUP(B42,'Egyéni lista'!$B$4:$L$263,2,0),0)</f>
        <v>0</v>
      </c>
      <c r="D42" s="82">
        <f>IFERROR(VLOOKUP(B42,'Egyéni lista'!$B$4:$L$263,3,0),0)</f>
        <v>0</v>
      </c>
      <c r="E42" s="30">
        <f>IFERROR(VLOOKUP(B42,'Egyéni lista'!$B$4:$L$263,4,0),0)</f>
        <v>0</v>
      </c>
      <c r="F42" s="30">
        <f>IFERROR(VLOOKUP(B42,'Egyéni lista'!$B$4:$L$263,5,0),0)</f>
        <v>0</v>
      </c>
      <c r="G42" s="30">
        <f>IFERROR(VLOOKUP(B42,'Egyéni lista'!$B$4:$L$263,6,0),0)</f>
        <v>0</v>
      </c>
      <c r="H42" s="30">
        <f>IFERROR(VLOOKUP(B42,'Egyéni lista'!$B$4:$L$263,7,0),0)</f>
        <v>0</v>
      </c>
      <c r="I42" s="126">
        <f>IFERROR(VLOOKUP(B42,'Egyéni lista'!$B$4:$L$263,8,0),0)</f>
        <v>0</v>
      </c>
      <c r="J42" s="132">
        <f>IFERROR(VLOOKUP(B42,'Egyéni lista'!$B$4:$L$263,9,0),0)</f>
        <v>0</v>
      </c>
      <c r="K42" s="26">
        <f>IFERROR(VLOOKUP(B42,'Egyéni lista'!$B$4:$L$263,10,0),0)</f>
        <v>0</v>
      </c>
      <c r="L42" s="87">
        <f>IFERROR(VLOOKUP(B42,'Egyéni lista'!$B$4:$L$263,11,0),0)</f>
        <v>0</v>
      </c>
    </row>
    <row r="43" spans="1:12" ht="15.75" hidden="1" customHeight="1" x14ac:dyDescent="0.2">
      <c r="A43" s="80" t="s">
        <v>55</v>
      </c>
      <c r="B43" s="103"/>
      <c r="C43" s="81">
        <f>IFERROR(VLOOKUP(B43,'Egyéni lista'!$B$4:$L$263,2,0),0)</f>
        <v>0</v>
      </c>
      <c r="D43" s="82">
        <f>IFERROR(VLOOKUP(B43,'Egyéni lista'!$B$4:$L$263,3,0),0)</f>
        <v>0</v>
      </c>
      <c r="E43" s="7">
        <f>IFERROR(VLOOKUP(B43,'Egyéni lista'!$B$4:$L$263,4,0),0)</f>
        <v>0</v>
      </c>
      <c r="F43" s="7">
        <f>IFERROR(VLOOKUP(B43,'Egyéni lista'!$B$4:$L$263,5,0),0)</f>
        <v>0</v>
      </c>
      <c r="G43" s="7">
        <f>IFERROR(VLOOKUP(B43,'Egyéni lista'!$B$4:$L$263,6,0),0)</f>
        <v>0</v>
      </c>
      <c r="H43" s="7">
        <f>IFERROR(VLOOKUP(B43,'Egyéni lista'!$B$4:$L$263,7,0),0)</f>
        <v>0</v>
      </c>
      <c r="I43" s="124">
        <f>IFERROR(VLOOKUP(B43,'Egyéni lista'!$B$4:$L$263,8,0),0)</f>
        <v>0</v>
      </c>
      <c r="J43" s="132">
        <f>IFERROR(VLOOKUP(B43,'Egyéni lista'!$B$4:$L$263,9,0),0)</f>
        <v>0</v>
      </c>
      <c r="K43" s="26">
        <f>IFERROR(VLOOKUP(B43,'Egyéni lista'!$B$4:$L$263,10,0),0)</f>
        <v>0</v>
      </c>
      <c r="L43" s="87">
        <f>IFERROR(VLOOKUP(B43,'Egyéni lista'!$B$4:$L$263,11,0),0)</f>
        <v>0</v>
      </c>
    </row>
    <row r="44" spans="1:12" ht="15" hidden="1" customHeight="1" x14ac:dyDescent="0.2">
      <c r="A44" s="80" t="s">
        <v>56</v>
      </c>
      <c r="B44" s="103"/>
      <c r="C44" s="81">
        <f>IFERROR(VLOOKUP(B44,'Egyéni lista'!$B$4:$L$263,2,0),0)</f>
        <v>0</v>
      </c>
      <c r="D44" s="82">
        <f>IFERROR(VLOOKUP(B44,'Egyéni lista'!$B$4:$L$263,3,0),0)</f>
        <v>0</v>
      </c>
      <c r="E44" s="7">
        <f>IFERROR(VLOOKUP(B44,'Egyéni lista'!$B$4:$L$263,4,0),0)</f>
        <v>0</v>
      </c>
      <c r="F44" s="7">
        <f>IFERROR(VLOOKUP(B44,'Egyéni lista'!$B$4:$L$263,5,0),0)</f>
        <v>0</v>
      </c>
      <c r="G44" s="7">
        <f>IFERROR(VLOOKUP(B44,'Egyéni lista'!$B$4:$L$263,6,0),0)</f>
        <v>0</v>
      </c>
      <c r="H44" s="7">
        <f>IFERROR(VLOOKUP(B44,'Egyéni lista'!$B$4:$L$263,7,0),0)</f>
        <v>0</v>
      </c>
      <c r="I44" s="124">
        <f>IFERROR(VLOOKUP(B44,'Egyéni lista'!$B$4:$L$263,8,0),0)</f>
        <v>0</v>
      </c>
      <c r="J44" s="132">
        <f>IFERROR(VLOOKUP(B44,'Egyéni lista'!$B$4:$L$263,9,0),0)</f>
        <v>0</v>
      </c>
      <c r="K44" s="26">
        <f>IFERROR(VLOOKUP(B44,'Egyéni lista'!$B$4:$L$263,10,0),0)</f>
        <v>0</v>
      </c>
      <c r="L44" s="87">
        <f>IFERROR(VLOOKUP(B44,'Egyéni lista'!$B$4:$L$263,11,0),0)</f>
        <v>0</v>
      </c>
    </row>
    <row r="45" spans="1:12" ht="15" hidden="1" customHeight="1" x14ac:dyDescent="0.2">
      <c r="A45" s="80" t="s">
        <v>57</v>
      </c>
      <c r="B45" s="103"/>
      <c r="C45" s="81">
        <f>IFERROR(VLOOKUP(B45,'Egyéni lista'!$B$4:$L$263,2,0),0)</f>
        <v>0</v>
      </c>
      <c r="D45" s="82">
        <f>IFERROR(VLOOKUP(B45,'Egyéni lista'!$B$4:$L$263,3,0),0)</f>
        <v>0</v>
      </c>
      <c r="E45" s="7">
        <f>IFERROR(VLOOKUP(B45,'Egyéni lista'!$B$4:$L$263,4,0),0)</f>
        <v>0</v>
      </c>
      <c r="F45" s="7">
        <f>IFERROR(VLOOKUP(B45,'Egyéni lista'!$B$4:$L$263,5,0),0)</f>
        <v>0</v>
      </c>
      <c r="G45" s="7">
        <f>IFERROR(VLOOKUP(B45,'Egyéni lista'!$B$4:$L$263,6,0),0)</f>
        <v>0</v>
      </c>
      <c r="H45" s="7">
        <f>IFERROR(VLOOKUP(B45,'Egyéni lista'!$B$4:$L$263,7,0),0)</f>
        <v>0</v>
      </c>
      <c r="I45" s="124">
        <f>IFERROR(VLOOKUP(B45,'Egyéni lista'!$B$4:$L$263,8,0),0)</f>
        <v>0</v>
      </c>
      <c r="J45" s="132">
        <f>IFERROR(VLOOKUP(B45,'Egyéni lista'!$B$4:$L$263,9,0),0)</f>
        <v>0</v>
      </c>
      <c r="K45" s="26">
        <f>IFERROR(VLOOKUP(B45,'Egyéni lista'!$B$4:$L$263,10,0),0)</f>
        <v>0</v>
      </c>
      <c r="L45" s="87">
        <f>IFERROR(VLOOKUP(B45,'Egyéni lista'!$B$4:$L$263,11,0),0)</f>
        <v>0</v>
      </c>
    </row>
    <row r="46" spans="1:12" ht="15" hidden="1" customHeight="1" x14ac:dyDescent="0.2">
      <c r="A46" s="80" t="s">
        <v>58</v>
      </c>
      <c r="B46" s="103"/>
      <c r="C46" s="81">
        <f>IFERROR(VLOOKUP(B46,'Egyéni lista'!$B$4:$L$263,2,0),0)</f>
        <v>0</v>
      </c>
      <c r="D46" s="82">
        <f>IFERROR(VLOOKUP(B46,'Egyéni lista'!$B$4:$L$263,3,0),0)</f>
        <v>0</v>
      </c>
      <c r="E46" s="7">
        <f>IFERROR(VLOOKUP(B46,'Egyéni lista'!$B$4:$L$263,4,0),0)</f>
        <v>0</v>
      </c>
      <c r="F46" s="7">
        <f>IFERROR(VLOOKUP(B46,'Egyéni lista'!$B$4:$L$263,5,0),0)</f>
        <v>0</v>
      </c>
      <c r="G46" s="7">
        <f>IFERROR(VLOOKUP(B46,'Egyéni lista'!$B$4:$L$263,6,0),0)</f>
        <v>0</v>
      </c>
      <c r="H46" s="7">
        <f>IFERROR(VLOOKUP(B46,'Egyéni lista'!$B$4:$L$263,7,0),0)</f>
        <v>0</v>
      </c>
      <c r="I46" s="124">
        <f>IFERROR(VLOOKUP(B46,'Egyéni lista'!$B$4:$L$263,8,0),0)</f>
        <v>0</v>
      </c>
      <c r="J46" s="132">
        <f>IFERROR(VLOOKUP(B46,'Egyéni lista'!$B$4:$L$263,9,0),0)</f>
        <v>0</v>
      </c>
      <c r="K46" s="26">
        <f>IFERROR(VLOOKUP(B46,'Egyéni lista'!$B$4:$L$263,10,0),0)</f>
        <v>0</v>
      </c>
      <c r="L46" s="87">
        <f>IFERROR(VLOOKUP(B46,'Egyéni lista'!$B$4:$L$263,11,0),0)</f>
        <v>0</v>
      </c>
    </row>
    <row r="47" spans="1:12" ht="15.75" hidden="1" customHeight="1" x14ac:dyDescent="0.2">
      <c r="A47" s="80" t="s">
        <v>59</v>
      </c>
      <c r="B47" s="103"/>
      <c r="C47" s="81">
        <f>IFERROR(VLOOKUP(B47,'Egyéni lista'!$B$4:$L$263,2,0),0)</f>
        <v>0</v>
      </c>
      <c r="D47" s="82">
        <f>IFERROR(VLOOKUP(B47,'Egyéni lista'!$B$4:$L$263,3,0),0)</f>
        <v>0</v>
      </c>
      <c r="E47" s="7">
        <f>IFERROR(VLOOKUP(B47,'Egyéni lista'!$B$4:$L$263,4,0),0)</f>
        <v>0</v>
      </c>
      <c r="F47" s="7">
        <f>IFERROR(VLOOKUP(B47,'Egyéni lista'!$B$4:$L$263,5,0),0)</f>
        <v>0</v>
      </c>
      <c r="G47" s="7">
        <f>IFERROR(VLOOKUP(B47,'Egyéni lista'!$B$4:$L$263,6,0),0)</f>
        <v>0</v>
      </c>
      <c r="H47" s="7">
        <f>IFERROR(VLOOKUP(B47,'Egyéni lista'!$B$4:$L$263,7,0),0)</f>
        <v>0</v>
      </c>
      <c r="I47" s="124">
        <f>IFERROR(VLOOKUP(B47,'Egyéni lista'!$B$4:$L$263,8,0),0)</f>
        <v>0</v>
      </c>
      <c r="J47" s="132">
        <f>IFERROR(VLOOKUP(B47,'Egyéni lista'!$B$4:$L$263,9,0),0)</f>
        <v>0</v>
      </c>
      <c r="K47" s="26">
        <f>IFERROR(VLOOKUP(B47,'Egyéni lista'!$B$4:$L$263,10,0),0)</f>
        <v>0</v>
      </c>
      <c r="L47" s="87">
        <f>IFERROR(VLOOKUP(B47,'Egyéni lista'!$B$4:$L$263,11,0),0)</f>
        <v>0</v>
      </c>
    </row>
    <row r="48" spans="1:12" ht="15" hidden="1" customHeight="1" x14ac:dyDescent="0.2">
      <c r="A48" s="80" t="s">
        <v>60</v>
      </c>
      <c r="B48" s="103"/>
      <c r="C48" s="81">
        <f>IFERROR(VLOOKUP(B48,'Egyéni lista'!$B$4:$L$263,2,0),0)</f>
        <v>0</v>
      </c>
      <c r="D48" s="82">
        <f>IFERROR(VLOOKUP(B48,'Egyéni lista'!$B$4:$L$263,3,0),0)</f>
        <v>0</v>
      </c>
      <c r="E48" s="7">
        <f>IFERROR(VLOOKUP(B48,'Egyéni lista'!$B$4:$L$263,4,0),0)</f>
        <v>0</v>
      </c>
      <c r="F48" s="7">
        <f>IFERROR(VLOOKUP(B48,'Egyéni lista'!$B$4:$L$263,5,0),0)</f>
        <v>0</v>
      </c>
      <c r="G48" s="7">
        <f>IFERROR(VLOOKUP(B48,'Egyéni lista'!$B$4:$L$263,6,0),0)</f>
        <v>0</v>
      </c>
      <c r="H48" s="7">
        <f>IFERROR(VLOOKUP(B48,'Egyéni lista'!$B$4:$L$263,7,0),0)</f>
        <v>0</v>
      </c>
      <c r="I48" s="124">
        <f>IFERROR(VLOOKUP(B48,'Egyéni lista'!$B$4:$L$263,8,0),0)</f>
        <v>0</v>
      </c>
      <c r="J48" s="132">
        <f>IFERROR(VLOOKUP(B48,'Egyéni lista'!$B$4:$L$263,9,0),0)</f>
        <v>0</v>
      </c>
      <c r="K48" s="26">
        <f>IFERROR(VLOOKUP(B48,'Egyéni lista'!$B$4:$L$263,10,0),0)</f>
        <v>0</v>
      </c>
      <c r="L48" s="87">
        <f>IFERROR(VLOOKUP(B48,'Egyéni lista'!$B$4:$L$263,11,0),0)</f>
        <v>0</v>
      </c>
    </row>
    <row r="49" spans="1:12" ht="15" hidden="1" customHeight="1" x14ac:dyDescent="0.2">
      <c r="A49" s="80" t="s">
        <v>61</v>
      </c>
      <c r="B49" s="103"/>
      <c r="C49" s="81">
        <f>IFERROR(VLOOKUP(B49,'Egyéni lista'!$B$4:$L$263,2,0),0)</f>
        <v>0</v>
      </c>
      <c r="D49" s="82">
        <f>IFERROR(VLOOKUP(B49,'Egyéni lista'!$B$4:$L$263,3,0),0)</f>
        <v>0</v>
      </c>
      <c r="E49" s="7">
        <f>IFERROR(VLOOKUP(B49,'Egyéni lista'!$B$4:$L$263,4,0),0)</f>
        <v>0</v>
      </c>
      <c r="F49" s="7">
        <f>IFERROR(VLOOKUP(B49,'Egyéni lista'!$B$4:$L$263,5,0),0)</f>
        <v>0</v>
      </c>
      <c r="G49" s="7">
        <f>IFERROR(VLOOKUP(B49,'Egyéni lista'!$B$4:$L$263,6,0),0)</f>
        <v>0</v>
      </c>
      <c r="H49" s="7">
        <f>IFERROR(VLOOKUP(B49,'Egyéni lista'!$B$4:$L$263,7,0),0)</f>
        <v>0</v>
      </c>
      <c r="I49" s="124">
        <f>IFERROR(VLOOKUP(B49,'Egyéni lista'!$B$4:$L$263,8,0),0)</f>
        <v>0</v>
      </c>
      <c r="J49" s="132">
        <f>IFERROR(VLOOKUP(B49,'Egyéni lista'!$B$4:$L$263,9,0),0)</f>
        <v>0</v>
      </c>
      <c r="K49" s="26">
        <f>IFERROR(VLOOKUP(B49,'Egyéni lista'!$B$4:$L$263,10,0),0)</f>
        <v>0</v>
      </c>
      <c r="L49" s="87">
        <f>IFERROR(VLOOKUP(B49,'Egyéni lista'!$B$4:$L$263,11,0),0)</f>
        <v>0</v>
      </c>
    </row>
    <row r="50" spans="1:12" ht="15" hidden="1" customHeight="1" x14ac:dyDescent="0.2">
      <c r="A50" s="80" t="s">
        <v>62</v>
      </c>
      <c r="B50" s="103"/>
      <c r="C50" s="81">
        <f>IFERROR(VLOOKUP(B50,'Egyéni lista'!$B$4:$L$263,2,0),0)</f>
        <v>0</v>
      </c>
      <c r="D50" s="82">
        <f>IFERROR(VLOOKUP(B50,'Egyéni lista'!$B$4:$L$263,3,0),0)</f>
        <v>0</v>
      </c>
      <c r="E50" s="7">
        <f>IFERROR(VLOOKUP(B50,'Egyéni lista'!$B$4:$L$263,4,0),0)</f>
        <v>0</v>
      </c>
      <c r="F50" s="7">
        <f>IFERROR(VLOOKUP(B50,'Egyéni lista'!$B$4:$L$263,5,0),0)</f>
        <v>0</v>
      </c>
      <c r="G50" s="7">
        <f>IFERROR(VLOOKUP(B50,'Egyéni lista'!$B$4:$L$263,6,0),0)</f>
        <v>0</v>
      </c>
      <c r="H50" s="7">
        <f>IFERROR(VLOOKUP(B50,'Egyéni lista'!$B$4:$L$263,7,0),0)</f>
        <v>0</v>
      </c>
      <c r="I50" s="124">
        <f>IFERROR(VLOOKUP(B50,'Egyéni lista'!$B$4:$L$263,8,0),0)</f>
        <v>0</v>
      </c>
      <c r="J50" s="132">
        <f>IFERROR(VLOOKUP(B50,'Egyéni lista'!$B$4:$L$263,9,0),0)</f>
        <v>0</v>
      </c>
      <c r="K50" s="26">
        <f>IFERROR(VLOOKUP(B50,'Egyéni lista'!$B$4:$L$263,10,0),0)</f>
        <v>0</v>
      </c>
      <c r="L50" s="87">
        <f>IFERROR(VLOOKUP(B50,'Egyéni lista'!$B$4:$L$263,11,0),0)</f>
        <v>0</v>
      </c>
    </row>
    <row r="51" spans="1:12" ht="15.75" hidden="1" customHeight="1" x14ac:dyDescent="0.2">
      <c r="A51" s="80" t="s">
        <v>63</v>
      </c>
      <c r="B51" s="103"/>
      <c r="C51" s="81">
        <f>IFERROR(VLOOKUP(B51,'Egyéni lista'!$B$4:$L$263,2,0),0)</f>
        <v>0</v>
      </c>
      <c r="D51" s="82">
        <f>IFERROR(VLOOKUP(B51,'Egyéni lista'!$B$4:$L$263,3,0),0)</f>
        <v>0</v>
      </c>
      <c r="E51" s="7">
        <f>IFERROR(VLOOKUP(B51,'Egyéni lista'!$B$4:$L$263,4,0),0)</f>
        <v>0</v>
      </c>
      <c r="F51" s="7">
        <f>IFERROR(VLOOKUP(B51,'Egyéni lista'!$B$4:$L$263,5,0),0)</f>
        <v>0</v>
      </c>
      <c r="G51" s="7">
        <f>IFERROR(VLOOKUP(B51,'Egyéni lista'!$B$4:$L$263,6,0),0)</f>
        <v>0</v>
      </c>
      <c r="H51" s="7">
        <f>IFERROR(VLOOKUP(B51,'Egyéni lista'!$B$4:$L$263,7,0),0)</f>
        <v>0</v>
      </c>
      <c r="I51" s="124">
        <f>IFERROR(VLOOKUP(B51,'Egyéni lista'!$B$4:$L$263,8,0),0)</f>
        <v>0</v>
      </c>
      <c r="J51" s="132">
        <f>IFERROR(VLOOKUP(B51,'Egyéni lista'!$B$4:$L$263,9,0),0)</f>
        <v>0</v>
      </c>
      <c r="K51" s="26">
        <f>IFERROR(VLOOKUP(B51,'Egyéni lista'!$B$4:$L$263,10,0),0)</f>
        <v>0</v>
      </c>
      <c r="L51" s="87">
        <f>IFERROR(VLOOKUP(B51,'Egyéni lista'!$B$4:$L$263,11,0),0)</f>
        <v>0</v>
      </c>
    </row>
    <row r="52" spans="1:12" ht="15" hidden="1" customHeight="1" x14ac:dyDescent="0.2">
      <c r="A52" s="80" t="s">
        <v>64</v>
      </c>
      <c r="B52" s="103"/>
      <c r="C52" s="81">
        <f>IFERROR(VLOOKUP(B52,'Egyéni lista'!$B$4:$L$263,2,0),0)</f>
        <v>0</v>
      </c>
      <c r="D52" s="82">
        <f>IFERROR(VLOOKUP(B52,'Egyéni lista'!$B$4:$L$263,3,0),0)</f>
        <v>0</v>
      </c>
      <c r="E52" s="7">
        <f>IFERROR(VLOOKUP(B52,'Egyéni lista'!$B$4:$L$263,4,0),0)</f>
        <v>0</v>
      </c>
      <c r="F52" s="7">
        <f>IFERROR(VLOOKUP(B52,'Egyéni lista'!$B$4:$L$263,5,0),0)</f>
        <v>0</v>
      </c>
      <c r="G52" s="7">
        <f>IFERROR(VLOOKUP(B52,'Egyéni lista'!$B$4:$L$263,6,0),0)</f>
        <v>0</v>
      </c>
      <c r="H52" s="7">
        <f>IFERROR(VLOOKUP(B52,'Egyéni lista'!$B$4:$L$263,7,0),0)</f>
        <v>0</v>
      </c>
      <c r="I52" s="124">
        <f>IFERROR(VLOOKUP(B52,'Egyéni lista'!$B$4:$L$263,8,0),0)</f>
        <v>0</v>
      </c>
      <c r="J52" s="132">
        <f>IFERROR(VLOOKUP(B52,'Egyéni lista'!$B$4:$L$263,9,0),0)</f>
        <v>0</v>
      </c>
      <c r="K52" s="26">
        <f>IFERROR(VLOOKUP(B52,'Egyéni lista'!$B$4:$L$263,10,0),0)</f>
        <v>0</v>
      </c>
      <c r="L52" s="87">
        <f>IFERROR(VLOOKUP(B52,'Egyéni lista'!$B$4:$L$263,11,0),0)</f>
        <v>0</v>
      </c>
    </row>
    <row r="53" spans="1:12" ht="15" hidden="1" customHeight="1" x14ac:dyDescent="0.2">
      <c r="A53" s="80" t="s">
        <v>65</v>
      </c>
      <c r="B53" s="103"/>
      <c r="C53" s="81">
        <f>IFERROR(VLOOKUP(B53,'Egyéni lista'!$B$4:$L$263,2,0),0)</f>
        <v>0</v>
      </c>
      <c r="D53" s="82">
        <f>IFERROR(VLOOKUP(B53,'Egyéni lista'!$B$4:$L$263,3,0),0)</f>
        <v>0</v>
      </c>
      <c r="E53" s="7">
        <f>IFERROR(VLOOKUP(B53,'Egyéni lista'!$B$4:$L$263,4,0),0)</f>
        <v>0</v>
      </c>
      <c r="F53" s="7">
        <f>IFERROR(VLOOKUP(B53,'Egyéni lista'!$B$4:$L$263,5,0),0)</f>
        <v>0</v>
      </c>
      <c r="G53" s="7">
        <f>IFERROR(VLOOKUP(B53,'Egyéni lista'!$B$4:$L$263,6,0),0)</f>
        <v>0</v>
      </c>
      <c r="H53" s="7">
        <f>IFERROR(VLOOKUP(B53,'Egyéni lista'!$B$4:$L$263,7,0),0)</f>
        <v>0</v>
      </c>
      <c r="I53" s="124">
        <f>IFERROR(VLOOKUP(B53,'Egyéni lista'!$B$4:$L$263,8,0),0)</f>
        <v>0</v>
      </c>
      <c r="J53" s="132">
        <f>IFERROR(VLOOKUP(B53,'Egyéni lista'!$B$4:$L$263,9,0),0)</f>
        <v>0</v>
      </c>
      <c r="K53" s="26">
        <f>IFERROR(VLOOKUP(B53,'Egyéni lista'!$B$4:$L$263,10,0),0)</f>
        <v>0</v>
      </c>
      <c r="L53" s="87">
        <f>IFERROR(VLOOKUP(B53,'Egyéni lista'!$B$4:$L$263,11,0),0)</f>
        <v>0</v>
      </c>
    </row>
    <row r="54" spans="1:12" ht="15" hidden="1" customHeight="1" x14ac:dyDescent="0.2">
      <c r="A54" s="80" t="s">
        <v>66</v>
      </c>
      <c r="B54" s="103"/>
      <c r="C54" s="81">
        <f>IFERROR(VLOOKUP(B54,'Egyéni lista'!$B$4:$L$263,2,0),0)</f>
        <v>0</v>
      </c>
      <c r="D54" s="82">
        <f>IFERROR(VLOOKUP(B54,'Egyéni lista'!$B$4:$L$263,3,0),0)</f>
        <v>0</v>
      </c>
      <c r="E54" s="32">
        <f>IFERROR(VLOOKUP(B54,'Egyéni lista'!$B$4:$L$263,4,0),0)</f>
        <v>0</v>
      </c>
      <c r="F54" s="32">
        <f>IFERROR(VLOOKUP(B54,'Egyéni lista'!$B$4:$L$263,5,0),0)</f>
        <v>0</v>
      </c>
      <c r="G54" s="32">
        <f>IFERROR(VLOOKUP(B54,'Egyéni lista'!$B$4:$L$263,6,0),0)</f>
        <v>0</v>
      </c>
      <c r="H54" s="32">
        <f>IFERROR(VLOOKUP(B54,'Egyéni lista'!$B$4:$L$263,7,0),0)</f>
        <v>0</v>
      </c>
      <c r="I54" s="82">
        <f>IFERROR(VLOOKUP(B54,'Egyéni lista'!$B$4:$L$263,8,0),0)</f>
        <v>0</v>
      </c>
      <c r="J54" s="82">
        <f>IFERROR(VLOOKUP(B54,'Egyéni lista'!$B$4:$L$263,9,0),0)</f>
        <v>0</v>
      </c>
      <c r="K54" s="26">
        <f>IFERROR(VLOOKUP(B54,'Egyéni lista'!$B$4:$L$263,10,0),0)</f>
        <v>0</v>
      </c>
      <c r="L54" s="87">
        <f>IFERROR(VLOOKUP(B54,'Egyéni lista'!$B$4:$L$263,11,0),0)</f>
        <v>0</v>
      </c>
    </row>
    <row r="55" spans="1:12" ht="15.75" hidden="1" customHeight="1" x14ac:dyDescent="0.2">
      <c r="A55" s="80" t="s">
        <v>67</v>
      </c>
      <c r="B55" s="103"/>
      <c r="C55" s="81">
        <f>IFERROR(VLOOKUP(B55,'Egyéni lista'!$B$4:$L$263,2,0),0)</f>
        <v>0</v>
      </c>
      <c r="D55" s="82">
        <f>IFERROR(VLOOKUP(B55,'Egyéni lista'!$B$4:$L$263,3,0),0)</f>
        <v>0</v>
      </c>
      <c r="E55" s="32">
        <f>IFERROR(VLOOKUP(B55,'Egyéni lista'!$B$4:$L$263,4,0),0)</f>
        <v>0</v>
      </c>
      <c r="F55" s="32">
        <f>IFERROR(VLOOKUP(B55,'Egyéni lista'!$B$4:$L$263,5,0),0)</f>
        <v>0</v>
      </c>
      <c r="G55" s="32">
        <f>IFERROR(VLOOKUP(B55,'Egyéni lista'!$B$4:$L$263,6,0),0)</f>
        <v>0</v>
      </c>
      <c r="H55" s="32">
        <f>IFERROR(VLOOKUP(B55,'Egyéni lista'!$B$4:$L$263,7,0),0)</f>
        <v>0</v>
      </c>
      <c r="I55" s="82">
        <f>IFERROR(VLOOKUP(B55,'Egyéni lista'!$B$4:$L$263,8,0),0)</f>
        <v>0</v>
      </c>
      <c r="J55" s="82">
        <f>IFERROR(VLOOKUP(B55,'Egyéni lista'!$B$4:$L$263,9,0),0)</f>
        <v>0</v>
      </c>
      <c r="K55" s="26">
        <f>IFERROR(VLOOKUP(B55,'Egyéni lista'!$B$4:$L$263,10,0),0)</f>
        <v>0</v>
      </c>
      <c r="L55" s="87">
        <f>IFERROR(VLOOKUP(B55,'Egyéni lista'!$B$4:$L$263,11,0),0)</f>
        <v>0</v>
      </c>
    </row>
    <row r="56" spans="1:12" ht="15" hidden="1" customHeight="1" x14ac:dyDescent="0.2">
      <c r="A56" s="80" t="s">
        <v>68</v>
      </c>
      <c r="B56" s="103"/>
      <c r="C56" s="81">
        <f>IFERROR(VLOOKUP(B56,'Egyéni lista'!$B$4:$L$263,2,0),0)</f>
        <v>0</v>
      </c>
      <c r="D56" s="82">
        <f>IFERROR(VLOOKUP(B56,'Egyéni lista'!$B$4:$L$263,3,0),0)</f>
        <v>0</v>
      </c>
      <c r="E56" s="32">
        <f>IFERROR(VLOOKUP(B56,'Egyéni lista'!$B$4:$L$263,4,0),0)</f>
        <v>0</v>
      </c>
      <c r="F56" s="32">
        <f>IFERROR(VLOOKUP(B56,'Egyéni lista'!$B$4:$L$263,5,0),0)</f>
        <v>0</v>
      </c>
      <c r="G56" s="32">
        <f>IFERROR(VLOOKUP(B56,'Egyéni lista'!$B$4:$L$263,6,0),0)</f>
        <v>0</v>
      </c>
      <c r="H56" s="32">
        <f>IFERROR(VLOOKUP(B56,'Egyéni lista'!$B$4:$L$263,7,0),0)</f>
        <v>0</v>
      </c>
      <c r="I56" s="82">
        <f>IFERROR(VLOOKUP(B56,'Egyéni lista'!$B$4:$L$263,8,0),0)</f>
        <v>0</v>
      </c>
      <c r="J56" s="82">
        <f>IFERROR(VLOOKUP(B56,'Egyéni lista'!$B$4:$L$263,9,0),0)</f>
        <v>0</v>
      </c>
      <c r="K56" s="26">
        <f>IFERROR(VLOOKUP(B56,'Egyéni lista'!$B$4:$L$263,10,0),0)</f>
        <v>0</v>
      </c>
      <c r="L56" s="87">
        <f>IFERROR(VLOOKUP(B56,'Egyéni lista'!$B$4:$L$263,11,0),0)</f>
        <v>0</v>
      </c>
    </row>
    <row r="57" spans="1:12" ht="15" hidden="1" customHeight="1" x14ac:dyDescent="0.2">
      <c r="A57" s="80" t="s">
        <v>69</v>
      </c>
      <c r="B57" s="103"/>
      <c r="C57" s="81">
        <f>IFERROR(VLOOKUP(B57,'Egyéni lista'!$B$4:$L$263,2,0),0)</f>
        <v>0</v>
      </c>
      <c r="D57" s="82">
        <f>IFERROR(VLOOKUP(B57,'Egyéni lista'!$B$4:$L$263,3,0),0)</f>
        <v>0</v>
      </c>
      <c r="E57" s="32">
        <f>IFERROR(VLOOKUP(B57,'Egyéni lista'!$B$4:$L$263,4,0),0)</f>
        <v>0</v>
      </c>
      <c r="F57" s="32">
        <f>IFERROR(VLOOKUP(B57,'Egyéni lista'!$B$4:$L$263,5,0),0)</f>
        <v>0</v>
      </c>
      <c r="G57" s="32">
        <f>IFERROR(VLOOKUP(B57,'Egyéni lista'!$B$4:$L$263,6,0),0)</f>
        <v>0</v>
      </c>
      <c r="H57" s="32">
        <f>IFERROR(VLOOKUP(B57,'Egyéni lista'!$B$4:$L$263,7,0),0)</f>
        <v>0</v>
      </c>
      <c r="I57" s="82">
        <f>IFERROR(VLOOKUP(B57,'Egyéni lista'!$B$4:$L$263,8,0),0)</f>
        <v>0</v>
      </c>
      <c r="J57" s="82">
        <f>IFERROR(VLOOKUP(B57,'Egyéni lista'!$B$4:$L$263,9,0),0)</f>
        <v>0</v>
      </c>
      <c r="K57" s="26">
        <f>IFERROR(VLOOKUP(B57,'Egyéni lista'!$B$4:$L$263,10,0),0)</f>
        <v>0</v>
      </c>
      <c r="L57" s="87">
        <f>IFERROR(VLOOKUP(B57,'Egyéni lista'!$B$4:$L$263,11,0),0)</f>
        <v>0</v>
      </c>
    </row>
    <row r="58" spans="1:12" ht="15" hidden="1" customHeight="1" x14ac:dyDescent="0.2">
      <c r="A58" s="80" t="s">
        <v>70</v>
      </c>
      <c r="B58" s="103"/>
      <c r="C58" s="81">
        <f>IFERROR(VLOOKUP(B58,'Egyéni lista'!$B$4:$L$263,2,0),0)</f>
        <v>0</v>
      </c>
      <c r="D58" s="82">
        <f>IFERROR(VLOOKUP(B58,'Egyéni lista'!$B$4:$L$263,3,0),0)</f>
        <v>0</v>
      </c>
      <c r="E58" s="32">
        <f>IFERROR(VLOOKUP(B58,'Egyéni lista'!$B$4:$L$263,4,0),0)</f>
        <v>0</v>
      </c>
      <c r="F58" s="32">
        <f>IFERROR(VLOOKUP(B58,'Egyéni lista'!$B$4:$L$263,5,0),0)</f>
        <v>0</v>
      </c>
      <c r="G58" s="32">
        <f>IFERROR(VLOOKUP(B58,'Egyéni lista'!$B$4:$L$263,6,0),0)</f>
        <v>0</v>
      </c>
      <c r="H58" s="32">
        <f>IFERROR(VLOOKUP(B58,'Egyéni lista'!$B$4:$L$263,7,0),0)</f>
        <v>0</v>
      </c>
      <c r="I58" s="82">
        <f>IFERROR(VLOOKUP(B58,'Egyéni lista'!$B$4:$L$263,8,0),0)</f>
        <v>0</v>
      </c>
      <c r="J58" s="82">
        <f>IFERROR(VLOOKUP(B58,'Egyéni lista'!$B$4:$L$263,9,0),0)</f>
        <v>0</v>
      </c>
      <c r="K58" s="26">
        <f>IFERROR(VLOOKUP(B58,'Egyéni lista'!$B$4:$L$263,10,0),0)</f>
        <v>0</v>
      </c>
      <c r="L58" s="87">
        <f>IFERROR(VLOOKUP(B58,'Egyéni lista'!$B$4:$L$263,11,0),0)</f>
        <v>0</v>
      </c>
    </row>
    <row r="59" spans="1:12" ht="15.75" hidden="1" customHeight="1" x14ac:dyDescent="0.2">
      <c r="A59" s="80" t="s">
        <v>71</v>
      </c>
      <c r="B59" s="103"/>
      <c r="C59" s="81">
        <f>IFERROR(VLOOKUP(B59,'Egyéni lista'!$B$4:$L$263,2,0),0)</f>
        <v>0</v>
      </c>
      <c r="D59" s="82">
        <f>IFERROR(VLOOKUP(B59,'Egyéni lista'!$B$4:$L$263,3,0),0)</f>
        <v>0</v>
      </c>
      <c r="E59" s="32">
        <f>IFERROR(VLOOKUP(B59,'Egyéni lista'!$B$4:$L$263,4,0),0)</f>
        <v>0</v>
      </c>
      <c r="F59" s="32">
        <f>IFERROR(VLOOKUP(B59,'Egyéni lista'!$B$4:$L$263,5,0),0)</f>
        <v>0</v>
      </c>
      <c r="G59" s="32">
        <f>IFERROR(VLOOKUP(B59,'Egyéni lista'!$B$4:$L$263,6,0),0)</f>
        <v>0</v>
      </c>
      <c r="H59" s="32">
        <f>IFERROR(VLOOKUP(B59,'Egyéni lista'!$B$4:$L$263,7,0),0)</f>
        <v>0</v>
      </c>
      <c r="I59" s="82">
        <f>IFERROR(VLOOKUP(B59,'Egyéni lista'!$B$4:$L$263,8,0),0)</f>
        <v>0</v>
      </c>
      <c r="J59" s="82">
        <f>IFERROR(VLOOKUP(B59,'Egyéni lista'!$B$4:$L$263,9,0),0)</f>
        <v>0</v>
      </c>
      <c r="K59" s="26">
        <f>IFERROR(VLOOKUP(B59,'Egyéni lista'!$B$4:$L$263,10,0),0)</f>
        <v>0</v>
      </c>
      <c r="L59" s="87">
        <f>IFERROR(VLOOKUP(B59,'Egyéni lista'!$B$4:$L$263,11,0),0)</f>
        <v>0</v>
      </c>
    </row>
    <row r="60" spans="1:12" ht="15" hidden="1" customHeight="1" x14ac:dyDescent="0.2">
      <c r="A60" s="80" t="s">
        <v>72</v>
      </c>
      <c r="B60" s="103"/>
      <c r="C60" s="81">
        <f>IFERROR(VLOOKUP(B60,'Egyéni lista'!$B$4:$L$263,2,0),0)</f>
        <v>0</v>
      </c>
      <c r="D60" s="82">
        <f>IFERROR(VLOOKUP(B60,'Egyéni lista'!$B$4:$L$263,3,0),0)</f>
        <v>0</v>
      </c>
      <c r="E60" s="32">
        <f>IFERROR(VLOOKUP(B60,'Egyéni lista'!$B$4:$L$263,4,0),0)</f>
        <v>0</v>
      </c>
      <c r="F60" s="32">
        <f>IFERROR(VLOOKUP(B60,'Egyéni lista'!$B$4:$L$263,5,0),0)</f>
        <v>0</v>
      </c>
      <c r="G60" s="32">
        <f>IFERROR(VLOOKUP(B60,'Egyéni lista'!$B$4:$L$263,6,0),0)</f>
        <v>0</v>
      </c>
      <c r="H60" s="32">
        <f>IFERROR(VLOOKUP(B60,'Egyéni lista'!$B$4:$L$263,7,0),0)</f>
        <v>0</v>
      </c>
      <c r="I60" s="82">
        <f>IFERROR(VLOOKUP(B60,'Egyéni lista'!$B$4:$L$263,8,0),0)</f>
        <v>0</v>
      </c>
      <c r="J60" s="82">
        <f>IFERROR(VLOOKUP(B60,'Egyéni lista'!$B$4:$L$263,9,0),0)</f>
        <v>0</v>
      </c>
      <c r="K60" s="26">
        <f>IFERROR(VLOOKUP(B60,'Egyéni lista'!$B$4:$L$263,10,0),0)</f>
        <v>0</v>
      </c>
      <c r="L60" s="87">
        <f>IFERROR(VLOOKUP(B60,'Egyéni lista'!$B$4:$L$263,11,0),0)</f>
        <v>0</v>
      </c>
    </row>
    <row r="61" spans="1:12" ht="15" hidden="1" customHeight="1" x14ac:dyDescent="0.2">
      <c r="A61" s="80" t="s">
        <v>73</v>
      </c>
      <c r="B61" s="103"/>
      <c r="C61" s="81">
        <f>IFERROR(VLOOKUP(B61,'Egyéni lista'!$B$4:$L$263,2,0),0)</f>
        <v>0</v>
      </c>
      <c r="D61" s="82">
        <f>IFERROR(VLOOKUP(B61,'Egyéni lista'!$B$4:$L$263,3,0),0)</f>
        <v>0</v>
      </c>
      <c r="E61" s="32">
        <f>IFERROR(VLOOKUP(B61,'Egyéni lista'!$B$4:$L$263,4,0),0)</f>
        <v>0</v>
      </c>
      <c r="F61" s="32">
        <f>IFERROR(VLOOKUP(B61,'Egyéni lista'!$B$4:$L$263,5,0),0)</f>
        <v>0</v>
      </c>
      <c r="G61" s="32">
        <f>IFERROR(VLOOKUP(B61,'Egyéni lista'!$B$4:$L$263,6,0),0)</f>
        <v>0</v>
      </c>
      <c r="H61" s="32">
        <f>IFERROR(VLOOKUP(B61,'Egyéni lista'!$B$4:$L$263,7,0),0)</f>
        <v>0</v>
      </c>
      <c r="I61" s="82">
        <f>IFERROR(VLOOKUP(B61,'Egyéni lista'!$B$4:$L$263,8,0),0)</f>
        <v>0</v>
      </c>
      <c r="J61" s="82">
        <f>IFERROR(VLOOKUP(B61,'Egyéni lista'!$B$4:$L$263,9,0),0)</f>
        <v>0</v>
      </c>
      <c r="K61" s="26">
        <f>IFERROR(VLOOKUP(B61,'Egyéni lista'!$B$4:$L$263,10,0),0)</f>
        <v>0</v>
      </c>
      <c r="L61" s="87">
        <f>IFERROR(VLOOKUP(B61,'Egyéni lista'!$B$4:$L$263,11,0),0)</f>
        <v>0</v>
      </c>
    </row>
    <row r="62" spans="1:12" ht="15" hidden="1" customHeight="1" x14ac:dyDescent="0.2">
      <c r="A62" s="80" t="s">
        <v>74</v>
      </c>
      <c r="B62" s="103"/>
      <c r="C62" s="81">
        <f>IFERROR(VLOOKUP(B62,'Egyéni lista'!$B$4:$L$263,2,0),0)</f>
        <v>0</v>
      </c>
      <c r="D62" s="82">
        <f>IFERROR(VLOOKUP(B62,'Egyéni lista'!$B$4:$L$263,3,0),0)</f>
        <v>0</v>
      </c>
      <c r="E62" s="32">
        <f>IFERROR(VLOOKUP(B62,'Egyéni lista'!$B$4:$L$263,4,0),0)</f>
        <v>0</v>
      </c>
      <c r="F62" s="32">
        <f>IFERROR(VLOOKUP(B62,'Egyéni lista'!$B$4:$L$263,5,0),0)</f>
        <v>0</v>
      </c>
      <c r="G62" s="32">
        <f>IFERROR(VLOOKUP(B62,'Egyéni lista'!$B$4:$L$263,6,0),0)</f>
        <v>0</v>
      </c>
      <c r="H62" s="32">
        <f>IFERROR(VLOOKUP(B62,'Egyéni lista'!$B$4:$L$263,7,0),0)</f>
        <v>0</v>
      </c>
      <c r="I62" s="82">
        <f>IFERROR(VLOOKUP(B62,'Egyéni lista'!$B$4:$L$263,8,0),0)</f>
        <v>0</v>
      </c>
      <c r="J62" s="82">
        <f>IFERROR(VLOOKUP(B62,'Egyéni lista'!$B$4:$L$263,9,0),0)</f>
        <v>0</v>
      </c>
      <c r="K62" s="26">
        <f>IFERROR(VLOOKUP(B62,'Egyéni lista'!$B$4:$L$263,10,0),0)</f>
        <v>0</v>
      </c>
      <c r="L62" s="87">
        <f>IFERROR(VLOOKUP(B62,'Egyéni lista'!$B$4:$L$263,11,0),0)</f>
        <v>0</v>
      </c>
    </row>
    <row r="63" spans="1:12" ht="15.75" hidden="1" customHeight="1" x14ac:dyDescent="0.2">
      <c r="A63" s="80" t="s">
        <v>75</v>
      </c>
      <c r="B63" s="103"/>
      <c r="C63" s="81">
        <f>IFERROR(VLOOKUP(B63,'Egyéni lista'!$B$4:$L$263,2,0),0)</f>
        <v>0</v>
      </c>
      <c r="D63" s="82">
        <f>IFERROR(VLOOKUP(B63,'Egyéni lista'!$B$4:$L$263,3,0),0)</f>
        <v>0</v>
      </c>
      <c r="E63" s="32">
        <f>IFERROR(VLOOKUP(B63,'Egyéni lista'!$B$4:$L$263,4,0),0)</f>
        <v>0</v>
      </c>
      <c r="F63" s="32">
        <f>IFERROR(VLOOKUP(B63,'Egyéni lista'!$B$4:$L$263,5,0),0)</f>
        <v>0</v>
      </c>
      <c r="G63" s="32">
        <f>IFERROR(VLOOKUP(B63,'Egyéni lista'!$B$4:$L$263,6,0),0)</f>
        <v>0</v>
      </c>
      <c r="H63" s="32">
        <f>IFERROR(VLOOKUP(B63,'Egyéni lista'!$B$4:$L$263,7,0),0)</f>
        <v>0</v>
      </c>
      <c r="I63" s="82">
        <f>IFERROR(VLOOKUP(B63,'Egyéni lista'!$B$4:$L$263,8,0),0)</f>
        <v>0</v>
      </c>
      <c r="J63" s="82">
        <f>IFERROR(VLOOKUP(B63,'Egyéni lista'!$B$4:$L$263,9,0),0)</f>
        <v>0</v>
      </c>
      <c r="K63" s="26">
        <f>IFERROR(VLOOKUP(B63,'Egyéni lista'!$B$4:$L$263,10,0),0)</f>
        <v>0</v>
      </c>
      <c r="L63" s="87">
        <f>IFERROR(VLOOKUP(B63,'Egyéni lista'!$B$4:$L$263,11,0),0)</f>
        <v>0</v>
      </c>
    </row>
    <row r="64" spans="1:12" ht="15" hidden="1" customHeight="1" x14ac:dyDescent="0.2">
      <c r="A64" s="80" t="s">
        <v>76</v>
      </c>
      <c r="B64" s="103"/>
      <c r="C64" s="81">
        <f>IFERROR(VLOOKUP(B64,'Egyéni lista'!$B$4:$L$263,2,0),0)</f>
        <v>0</v>
      </c>
      <c r="D64" s="82">
        <f>IFERROR(VLOOKUP(B64,'Egyéni lista'!$B$4:$L$263,3,0),0)</f>
        <v>0</v>
      </c>
      <c r="E64" s="32">
        <f>IFERROR(VLOOKUP(B64,'Egyéni lista'!$B$4:$L$263,4,0),0)</f>
        <v>0</v>
      </c>
      <c r="F64" s="32">
        <f>IFERROR(VLOOKUP(B64,'Egyéni lista'!$B$4:$L$263,5,0),0)</f>
        <v>0</v>
      </c>
      <c r="G64" s="32">
        <f>IFERROR(VLOOKUP(B64,'Egyéni lista'!$B$4:$L$263,6,0),0)</f>
        <v>0</v>
      </c>
      <c r="H64" s="32">
        <f>IFERROR(VLOOKUP(B64,'Egyéni lista'!$B$4:$L$263,7,0),0)</f>
        <v>0</v>
      </c>
      <c r="I64" s="82">
        <f>IFERROR(VLOOKUP(B64,'Egyéni lista'!$B$4:$L$263,8,0),0)</f>
        <v>0</v>
      </c>
      <c r="J64" s="82">
        <f>IFERROR(VLOOKUP(B64,'Egyéni lista'!$B$4:$L$263,9,0),0)</f>
        <v>0</v>
      </c>
      <c r="K64" s="26">
        <f>IFERROR(VLOOKUP(B64,'Egyéni lista'!$B$4:$L$263,10,0),0)</f>
        <v>0</v>
      </c>
      <c r="L64" s="87">
        <f>IFERROR(VLOOKUP(B64,'Egyéni lista'!$B$4:$L$263,11,0),0)</f>
        <v>0</v>
      </c>
    </row>
    <row r="65" spans="1:12" ht="15" hidden="1" customHeight="1" x14ac:dyDescent="0.2">
      <c r="A65" s="80" t="s">
        <v>77</v>
      </c>
      <c r="B65" s="103"/>
      <c r="C65" s="81">
        <f>IFERROR(VLOOKUP(B65,'Egyéni lista'!$B$4:$L$263,2,0),0)</f>
        <v>0</v>
      </c>
      <c r="D65" s="82">
        <f>IFERROR(VLOOKUP(B65,'Egyéni lista'!$B$4:$L$263,3,0),0)</f>
        <v>0</v>
      </c>
      <c r="E65" s="32">
        <f>IFERROR(VLOOKUP(B65,'Egyéni lista'!$B$4:$L$263,4,0),0)</f>
        <v>0</v>
      </c>
      <c r="F65" s="32">
        <f>IFERROR(VLOOKUP(B65,'Egyéni lista'!$B$4:$L$263,5,0),0)</f>
        <v>0</v>
      </c>
      <c r="G65" s="32">
        <f>IFERROR(VLOOKUP(B65,'Egyéni lista'!$B$4:$L$263,6,0),0)</f>
        <v>0</v>
      </c>
      <c r="H65" s="32">
        <f>IFERROR(VLOOKUP(B65,'Egyéni lista'!$B$4:$L$263,7,0),0)</f>
        <v>0</v>
      </c>
      <c r="I65" s="82">
        <f>IFERROR(VLOOKUP(B65,'Egyéni lista'!$B$4:$L$263,8,0),0)</f>
        <v>0</v>
      </c>
      <c r="J65" s="82">
        <f>IFERROR(VLOOKUP(B65,'Egyéni lista'!$B$4:$L$263,9,0),0)</f>
        <v>0</v>
      </c>
      <c r="K65" s="26">
        <f>IFERROR(VLOOKUP(B65,'Egyéni lista'!$B$4:$L$263,10,0),0)</f>
        <v>0</v>
      </c>
      <c r="L65" s="87">
        <f>IFERROR(VLOOKUP(B65,'Egyéni lista'!$B$4:$L$263,11,0),0)</f>
        <v>0</v>
      </c>
    </row>
    <row r="66" spans="1:12" ht="15" hidden="1" customHeight="1" x14ac:dyDescent="0.2">
      <c r="A66" s="80" t="s">
        <v>78</v>
      </c>
      <c r="B66" s="103"/>
      <c r="C66" s="81">
        <f>IFERROR(VLOOKUP(B66,'Egyéni lista'!$B$4:$L$263,2,0),0)</f>
        <v>0</v>
      </c>
      <c r="D66" s="82">
        <f>IFERROR(VLOOKUP(B66,'Egyéni lista'!$B$4:$L$263,3,0),0)</f>
        <v>0</v>
      </c>
      <c r="E66" s="32">
        <f>IFERROR(VLOOKUP(B66,'Egyéni lista'!$B$4:$L$263,4,0),0)</f>
        <v>0</v>
      </c>
      <c r="F66" s="32">
        <f>IFERROR(VLOOKUP(B66,'Egyéni lista'!$B$4:$L$263,5,0),0)</f>
        <v>0</v>
      </c>
      <c r="G66" s="32">
        <f>IFERROR(VLOOKUP(B66,'Egyéni lista'!$B$4:$L$263,6,0),0)</f>
        <v>0</v>
      </c>
      <c r="H66" s="32">
        <f>IFERROR(VLOOKUP(B66,'Egyéni lista'!$B$4:$L$263,7,0),0)</f>
        <v>0</v>
      </c>
      <c r="I66" s="82">
        <f>IFERROR(VLOOKUP(B66,'Egyéni lista'!$B$4:$L$263,8,0),0)</f>
        <v>0</v>
      </c>
      <c r="J66" s="82">
        <f>IFERROR(VLOOKUP(B66,'Egyéni lista'!$B$4:$L$263,9,0),0)</f>
        <v>0</v>
      </c>
      <c r="K66" s="26">
        <f>IFERROR(VLOOKUP(B66,'Egyéni lista'!$B$4:$L$263,10,0),0)</f>
        <v>0</v>
      </c>
      <c r="L66" s="87">
        <f>IFERROR(VLOOKUP(B66,'Egyéni lista'!$B$4:$L$263,11,0),0)</f>
        <v>0</v>
      </c>
    </row>
    <row r="67" spans="1:12" ht="15.75" hidden="1" customHeight="1" x14ac:dyDescent="0.2">
      <c r="A67" s="80" t="s">
        <v>79</v>
      </c>
      <c r="B67" s="103"/>
      <c r="C67" s="81">
        <f>IFERROR(VLOOKUP(B67,'Egyéni lista'!$B$4:$L$263,2,0),0)</f>
        <v>0</v>
      </c>
      <c r="D67" s="82">
        <f>IFERROR(VLOOKUP(B67,'Egyéni lista'!$B$4:$L$263,3,0),0)</f>
        <v>0</v>
      </c>
      <c r="E67" s="32">
        <f>IFERROR(VLOOKUP(B67,'Egyéni lista'!$B$4:$L$263,4,0),0)</f>
        <v>0</v>
      </c>
      <c r="F67" s="32">
        <f>IFERROR(VLOOKUP(B67,'Egyéni lista'!$B$4:$L$263,5,0),0)</f>
        <v>0</v>
      </c>
      <c r="G67" s="32">
        <f>IFERROR(VLOOKUP(B67,'Egyéni lista'!$B$4:$L$263,6,0),0)</f>
        <v>0</v>
      </c>
      <c r="H67" s="32">
        <f>IFERROR(VLOOKUP(B67,'Egyéni lista'!$B$4:$L$263,7,0),0)</f>
        <v>0</v>
      </c>
      <c r="I67" s="82">
        <f>IFERROR(VLOOKUP(B67,'Egyéni lista'!$B$4:$L$263,8,0),0)</f>
        <v>0</v>
      </c>
      <c r="J67" s="82">
        <f>IFERROR(VLOOKUP(B67,'Egyéni lista'!$B$4:$L$263,9,0),0)</f>
        <v>0</v>
      </c>
      <c r="K67" s="26">
        <f>IFERROR(VLOOKUP(B67,'Egyéni lista'!$B$4:$L$263,10,0),0)</f>
        <v>0</v>
      </c>
      <c r="L67" s="87">
        <f>IFERROR(VLOOKUP(B67,'Egyéni lista'!$B$4:$L$263,11,0),0)</f>
        <v>0</v>
      </c>
    </row>
    <row r="68" spans="1:12" ht="15" hidden="1" customHeight="1" x14ac:dyDescent="0.2">
      <c r="A68" s="80" t="s">
        <v>80</v>
      </c>
      <c r="B68" s="103"/>
      <c r="C68" s="81">
        <f>IFERROR(VLOOKUP(B68,'Egyéni lista'!$B$4:$L$263,2,0),0)</f>
        <v>0</v>
      </c>
      <c r="D68" s="82">
        <f>IFERROR(VLOOKUP(B68,'Egyéni lista'!$B$4:$L$263,3,0),0)</f>
        <v>0</v>
      </c>
      <c r="E68" s="32">
        <f>IFERROR(VLOOKUP(B68,'Egyéni lista'!$B$4:$L$263,4,0),0)</f>
        <v>0</v>
      </c>
      <c r="F68" s="32">
        <f>IFERROR(VLOOKUP(B68,'Egyéni lista'!$B$4:$L$263,5,0),0)</f>
        <v>0</v>
      </c>
      <c r="G68" s="32">
        <f>IFERROR(VLOOKUP(B68,'Egyéni lista'!$B$4:$L$263,6,0),0)</f>
        <v>0</v>
      </c>
      <c r="H68" s="32">
        <f>IFERROR(VLOOKUP(B68,'Egyéni lista'!$B$4:$L$263,7,0),0)</f>
        <v>0</v>
      </c>
      <c r="I68" s="82">
        <f>IFERROR(VLOOKUP(B68,'Egyéni lista'!$B$4:$L$263,8,0),0)</f>
        <v>0</v>
      </c>
      <c r="J68" s="82">
        <f>IFERROR(VLOOKUP(B68,'Egyéni lista'!$B$4:$L$263,9,0),0)</f>
        <v>0</v>
      </c>
      <c r="K68" s="26">
        <f>IFERROR(VLOOKUP(B68,'Egyéni lista'!$B$4:$L$263,10,0),0)</f>
        <v>0</v>
      </c>
      <c r="L68" s="87">
        <f>IFERROR(VLOOKUP(B68,'Egyéni lista'!$B$4:$L$263,11,0),0)</f>
        <v>0</v>
      </c>
    </row>
    <row r="69" spans="1:12" ht="15" hidden="1" customHeight="1" x14ac:dyDescent="0.2">
      <c r="A69" s="80" t="s">
        <v>81</v>
      </c>
      <c r="B69" s="103"/>
      <c r="C69" s="81">
        <f>IFERROR(VLOOKUP(B69,'Egyéni lista'!$B$4:$L$263,2,0),0)</f>
        <v>0</v>
      </c>
      <c r="D69" s="82">
        <f>IFERROR(VLOOKUP(B69,'Egyéni lista'!$B$4:$L$263,3,0),0)</f>
        <v>0</v>
      </c>
      <c r="E69" s="32">
        <f>IFERROR(VLOOKUP(B69,'Egyéni lista'!$B$4:$L$263,4,0),0)</f>
        <v>0</v>
      </c>
      <c r="F69" s="32">
        <f>IFERROR(VLOOKUP(B69,'Egyéni lista'!$B$4:$L$263,5,0),0)</f>
        <v>0</v>
      </c>
      <c r="G69" s="32">
        <f>IFERROR(VLOOKUP(B69,'Egyéni lista'!$B$4:$L$263,6,0),0)</f>
        <v>0</v>
      </c>
      <c r="H69" s="32">
        <f>IFERROR(VLOOKUP(B69,'Egyéni lista'!$B$4:$L$263,7,0),0)</f>
        <v>0</v>
      </c>
      <c r="I69" s="82">
        <f>IFERROR(VLOOKUP(B69,'Egyéni lista'!$B$4:$L$263,8,0),0)</f>
        <v>0</v>
      </c>
      <c r="J69" s="82">
        <f>IFERROR(VLOOKUP(B69,'Egyéni lista'!$B$4:$L$263,9,0),0)</f>
        <v>0</v>
      </c>
      <c r="K69" s="26">
        <f>IFERROR(VLOOKUP(B69,'Egyéni lista'!$B$4:$L$263,10,0),0)</f>
        <v>0</v>
      </c>
      <c r="L69" s="87">
        <f>IFERROR(VLOOKUP(B69,'Egyéni lista'!$B$4:$L$263,11,0),0)</f>
        <v>0</v>
      </c>
    </row>
    <row r="70" spans="1:12" ht="15" hidden="1" customHeight="1" x14ac:dyDescent="0.2">
      <c r="A70" s="80" t="s">
        <v>82</v>
      </c>
      <c r="B70" s="103"/>
      <c r="C70" s="81">
        <f>IFERROR(VLOOKUP(B70,'Egyéni lista'!$B$4:$L$263,2,0),0)</f>
        <v>0</v>
      </c>
      <c r="D70" s="82">
        <f>IFERROR(VLOOKUP(B70,'Egyéni lista'!$B$4:$L$263,3,0),0)</f>
        <v>0</v>
      </c>
      <c r="E70" s="32">
        <f>IFERROR(VLOOKUP(B70,'Egyéni lista'!$B$4:$L$263,4,0),0)</f>
        <v>0</v>
      </c>
      <c r="F70" s="32">
        <f>IFERROR(VLOOKUP(B70,'Egyéni lista'!$B$4:$L$263,5,0),0)</f>
        <v>0</v>
      </c>
      <c r="G70" s="32">
        <f>IFERROR(VLOOKUP(B70,'Egyéni lista'!$B$4:$L$263,6,0),0)</f>
        <v>0</v>
      </c>
      <c r="H70" s="32">
        <f>IFERROR(VLOOKUP(B70,'Egyéni lista'!$B$4:$L$263,7,0),0)</f>
        <v>0</v>
      </c>
      <c r="I70" s="82">
        <f>IFERROR(VLOOKUP(B70,'Egyéni lista'!$B$4:$L$263,8,0),0)</f>
        <v>0</v>
      </c>
      <c r="J70" s="82">
        <f>IFERROR(VLOOKUP(B70,'Egyéni lista'!$B$4:$L$263,9,0),0)</f>
        <v>0</v>
      </c>
      <c r="K70" s="26">
        <f>IFERROR(VLOOKUP(B70,'Egyéni lista'!$B$4:$L$263,10,0),0)</f>
        <v>0</v>
      </c>
      <c r="L70" s="87">
        <f>IFERROR(VLOOKUP(B70,'Egyéni lista'!$B$4:$L$263,11,0),0)</f>
        <v>0</v>
      </c>
    </row>
    <row r="71" spans="1:12" ht="15.75" hidden="1" customHeight="1" x14ac:dyDescent="0.2">
      <c r="A71" s="80" t="s">
        <v>83</v>
      </c>
      <c r="B71" s="103"/>
      <c r="C71" s="81">
        <f>IFERROR(VLOOKUP(B71,'Egyéni lista'!$B$4:$L$263,2,0),0)</f>
        <v>0</v>
      </c>
      <c r="D71" s="82">
        <f>IFERROR(VLOOKUP(B71,'Egyéni lista'!$B$4:$L$263,3,0),0)</f>
        <v>0</v>
      </c>
      <c r="E71" s="32">
        <f>IFERROR(VLOOKUP(B71,'Egyéni lista'!$B$4:$L$263,4,0),0)</f>
        <v>0</v>
      </c>
      <c r="F71" s="32">
        <f>IFERROR(VLOOKUP(B71,'Egyéni lista'!$B$4:$L$263,5,0),0)</f>
        <v>0</v>
      </c>
      <c r="G71" s="32">
        <f>IFERROR(VLOOKUP(B71,'Egyéni lista'!$B$4:$L$263,6,0),0)</f>
        <v>0</v>
      </c>
      <c r="H71" s="32">
        <f>IFERROR(VLOOKUP(B71,'Egyéni lista'!$B$4:$L$263,7,0),0)</f>
        <v>0</v>
      </c>
      <c r="I71" s="82">
        <f>IFERROR(VLOOKUP(B71,'Egyéni lista'!$B$4:$L$263,8,0),0)</f>
        <v>0</v>
      </c>
      <c r="J71" s="82">
        <f>IFERROR(VLOOKUP(B71,'Egyéni lista'!$B$4:$L$263,9,0),0)</f>
        <v>0</v>
      </c>
      <c r="K71" s="26">
        <f>IFERROR(VLOOKUP(B71,'Egyéni lista'!$B$4:$L$263,10,0),0)</f>
        <v>0</v>
      </c>
      <c r="L71" s="87">
        <f>IFERROR(VLOOKUP(B71,'Egyéni lista'!$B$4:$L$263,11,0),0)</f>
        <v>0</v>
      </c>
    </row>
    <row r="72" spans="1:12" ht="15" hidden="1" customHeight="1" x14ac:dyDescent="0.2">
      <c r="A72" s="80" t="s">
        <v>84</v>
      </c>
      <c r="B72" s="103"/>
      <c r="C72" s="81">
        <f>IFERROR(VLOOKUP(B72,'Egyéni lista'!$B$4:$L$263,2,0),0)</f>
        <v>0</v>
      </c>
      <c r="D72" s="82">
        <f>IFERROR(VLOOKUP(B72,'Egyéni lista'!$B$4:$L$263,3,0),0)</f>
        <v>0</v>
      </c>
      <c r="E72" s="32">
        <f>IFERROR(VLOOKUP(B72,'Egyéni lista'!$B$4:$L$263,4,0),0)</f>
        <v>0</v>
      </c>
      <c r="F72" s="32">
        <f>IFERROR(VLOOKUP(B72,'Egyéni lista'!$B$4:$L$263,5,0),0)</f>
        <v>0</v>
      </c>
      <c r="G72" s="32">
        <f>IFERROR(VLOOKUP(B72,'Egyéni lista'!$B$4:$L$263,6,0),0)</f>
        <v>0</v>
      </c>
      <c r="H72" s="32">
        <f>IFERROR(VLOOKUP(B72,'Egyéni lista'!$B$4:$L$263,7,0),0)</f>
        <v>0</v>
      </c>
      <c r="I72" s="82">
        <f>IFERROR(VLOOKUP(B72,'Egyéni lista'!$B$4:$L$263,8,0),0)</f>
        <v>0</v>
      </c>
      <c r="J72" s="82">
        <f>IFERROR(VLOOKUP(B72,'Egyéni lista'!$B$4:$L$263,9,0),0)</f>
        <v>0</v>
      </c>
      <c r="K72" s="26">
        <f>IFERROR(VLOOKUP(B72,'Egyéni lista'!$B$4:$L$263,10,0),0)</f>
        <v>0</v>
      </c>
      <c r="L72" s="87">
        <f>IFERROR(VLOOKUP(B72,'Egyéni lista'!$B$4:$L$263,11,0),0)</f>
        <v>0</v>
      </c>
    </row>
    <row r="73" spans="1:12" ht="15" hidden="1" customHeight="1" x14ac:dyDescent="0.2">
      <c r="A73" s="80" t="s">
        <v>85</v>
      </c>
      <c r="B73" s="103"/>
      <c r="C73" s="81">
        <f>IFERROR(VLOOKUP(B73,'Egyéni lista'!$B$4:$L$263,2,0),0)</f>
        <v>0</v>
      </c>
      <c r="D73" s="82">
        <f>IFERROR(VLOOKUP(B73,'Egyéni lista'!$B$4:$L$263,3,0),0)</f>
        <v>0</v>
      </c>
      <c r="E73" s="32">
        <f>IFERROR(VLOOKUP(B73,'Egyéni lista'!$B$4:$L$263,4,0),0)</f>
        <v>0</v>
      </c>
      <c r="F73" s="32">
        <f>IFERROR(VLOOKUP(B73,'Egyéni lista'!$B$4:$L$263,5,0),0)</f>
        <v>0</v>
      </c>
      <c r="G73" s="32">
        <f>IFERROR(VLOOKUP(B73,'Egyéni lista'!$B$4:$L$263,6,0),0)</f>
        <v>0</v>
      </c>
      <c r="H73" s="32">
        <f>IFERROR(VLOOKUP(B73,'Egyéni lista'!$B$4:$L$263,7,0),0)</f>
        <v>0</v>
      </c>
      <c r="I73" s="82">
        <f>IFERROR(VLOOKUP(B73,'Egyéni lista'!$B$4:$L$263,8,0),0)</f>
        <v>0</v>
      </c>
      <c r="J73" s="82">
        <f>IFERROR(VLOOKUP(B73,'Egyéni lista'!$B$4:$L$263,9,0),0)</f>
        <v>0</v>
      </c>
      <c r="K73" s="26">
        <f>IFERROR(VLOOKUP(B73,'Egyéni lista'!$B$4:$L$263,10,0),0)</f>
        <v>0</v>
      </c>
      <c r="L73" s="87">
        <f>IFERROR(VLOOKUP(B73,'Egyéni lista'!$B$4:$L$263,11,0),0)</f>
        <v>0</v>
      </c>
    </row>
    <row r="74" spans="1:12" ht="15" hidden="1" customHeight="1" x14ac:dyDescent="0.2">
      <c r="A74" s="80" t="s">
        <v>86</v>
      </c>
      <c r="B74" s="103"/>
      <c r="C74" s="81">
        <f>IFERROR(VLOOKUP(B74,'Egyéni lista'!$B$4:$L$263,2,0),0)</f>
        <v>0</v>
      </c>
      <c r="D74" s="82">
        <f>IFERROR(VLOOKUP(B74,'Egyéni lista'!$B$4:$L$263,3,0),0)</f>
        <v>0</v>
      </c>
      <c r="E74" s="32">
        <f>IFERROR(VLOOKUP(B74,'Egyéni lista'!$B$4:$L$263,4,0),0)</f>
        <v>0</v>
      </c>
      <c r="F74" s="32">
        <f>IFERROR(VLOOKUP(B74,'Egyéni lista'!$B$4:$L$263,5,0),0)</f>
        <v>0</v>
      </c>
      <c r="G74" s="32">
        <f>IFERROR(VLOOKUP(B74,'Egyéni lista'!$B$4:$L$263,6,0),0)</f>
        <v>0</v>
      </c>
      <c r="H74" s="32">
        <f>IFERROR(VLOOKUP(B74,'Egyéni lista'!$B$4:$L$263,7,0),0)</f>
        <v>0</v>
      </c>
      <c r="I74" s="82">
        <f>IFERROR(VLOOKUP(B74,'Egyéni lista'!$B$4:$L$263,8,0),0)</f>
        <v>0</v>
      </c>
      <c r="J74" s="82">
        <f>IFERROR(VLOOKUP(B74,'Egyéni lista'!$B$4:$L$263,9,0),0)</f>
        <v>0</v>
      </c>
      <c r="K74" s="26">
        <f>IFERROR(VLOOKUP(B74,'Egyéni lista'!$B$4:$L$263,10,0),0)</f>
        <v>0</v>
      </c>
      <c r="L74" s="87">
        <f>IFERROR(VLOOKUP(B74,'Egyéni lista'!$B$4:$L$263,11,0),0)</f>
        <v>0</v>
      </c>
    </row>
    <row r="75" spans="1:12" ht="15.75" hidden="1" customHeight="1" x14ac:dyDescent="0.2">
      <c r="A75" s="80" t="s">
        <v>87</v>
      </c>
      <c r="B75" s="103"/>
      <c r="C75" s="81">
        <f>IFERROR(VLOOKUP(B75,'Egyéni lista'!$B$4:$L$263,2,0),0)</f>
        <v>0</v>
      </c>
      <c r="D75" s="82">
        <f>IFERROR(VLOOKUP(B75,'Egyéni lista'!$B$4:$L$263,3,0),0)</f>
        <v>0</v>
      </c>
      <c r="E75" s="32">
        <f>IFERROR(VLOOKUP(B75,'Egyéni lista'!$B$4:$L$263,4,0),0)</f>
        <v>0</v>
      </c>
      <c r="F75" s="32">
        <f>IFERROR(VLOOKUP(B75,'Egyéni lista'!$B$4:$L$263,5,0),0)</f>
        <v>0</v>
      </c>
      <c r="G75" s="32">
        <f>IFERROR(VLOOKUP(B75,'Egyéni lista'!$B$4:$L$263,6,0),0)</f>
        <v>0</v>
      </c>
      <c r="H75" s="32">
        <f>IFERROR(VLOOKUP(B75,'Egyéni lista'!$B$4:$L$263,7,0),0)</f>
        <v>0</v>
      </c>
      <c r="I75" s="82">
        <f>IFERROR(VLOOKUP(B75,'Egyéni lista'!$B$4:$L$263,8,0),0)</f>
        <v>0</v>
      </c>
      <c r="J75" s="82">
        <f>IFERROR(VLOOKUP(B75,'Egyéni lista'!$B$4:$L$263,9,0),0)</f>
        <v>0</v>
      </c>
      <c r="K75" s="26">
        <f>IFERROR(VLOOKUP(B75,'Egyéni lista'!$B$4:$L$263,10,0),0)</f>
        <v>0</v>
      </c>
      <c r="L75" s="87">
        <f>IFERROR(VLOOKUP(B75,'Egyéni lista'!$B$4:$L$263,11,0),0)</f>
        <v>0</v>
      </c>
    </row>
    <row r="76" spans="1:12" ht="15" hidden="1" customHeight="1" x14ac:dyDescent="0.2">
      <c r="A76" s="80" t="s">
        <v>88</v>
      </c>
      <c r="B76" s="103"/>
      <c r="C76" s="81">
        <f>IFERROR(VLOOKUP(B76,'Egyéni lista'!$B$4:$L$263,2,0),0)</f>
        <v>0</v>
      </c>
      <c r="D76" s="82">
        <f>IFERROR(VLOOKUP(B76,'Egyéni lista'!$B$4:$L$263,3,0),0)</f>
        <v>0</v>
      </c>
      <c r="E76" s="32">
        <f>IFERROR(VLOOKUP(B76,'Egyéni lista'!$B$4:$L$263,4,0),0)</f>
        <v>0</v>
      </c>
      <c r="F76" s="32">
        <f>IFERROR(VLOOKUP(B76,'Egyéni lista'!$B$4:$L$263,5,0),0)</f>
        <v>0</v>
      </c>
      <c r="G76" s="32">
        <f>IFERROR(VLOOKUP(B76,'Egyéni lista'!$B$4:$L$263,6,0),0)</f>
        <v>0</v>
      </c>
      <c r="H76" s="32">
        <f>IFERROR(VLOOKUP(B76,'Egyéni lista'!$B$4:$L$263,7,0),0)</f>
        <v>0</v>
      </c>
      <c r="I76" s="82">
        <f>IFERROR(VLOOKUP(B76,'Egyéni lista'!$B$4:$L$263,8,0),0)</f>
        <v>0</v>
      </c>
      <c r="J76" s="82">
        <f>IFERROR(VLOOKUP(B76,'Egyéni lista'!$B$4:$L$263,9,0),0)</f>
        <v>0</v>
      </c>
      <c r="K76" s="26">
        <f>IFERROR(VLOOKUP(B76,'Egyéni lista'!$B$4:$L$263,10,0),0)</f>
        <v>0</v>
      </c>
      <c r="L76" s="87">
        <f>IFERROR(VLOOKUP(B76,'Egyéni lista'!$B$4:$L$263,11,0),0)</f>
        <v>0</v>
      </c>
    </row>
    <row r="77" spans="1:12" ht="15" hidden="1" customHeight="1" x14ac:dyDescent="0.2">
      <c r="A77" s="80" t="s">
        <v>89</v>
      </c>
      <c r="B77" s="103"/>
      <c r="C77" s="81">
        <f>IFERROR(VLOOKUP(B77,'Egyéni lista'!$B$4:$L$263,2,0),0)</f>
        <v>0</v>
      </c>
      <c r="D77" s="82">
        <f>IFERROR(VLOOKUP(B77,'Egyéni lista'!$B$4:$L$263,3,0),0)</f>
        <v>0</v>
      </c>
      <c r="E77" s="32">
        <f>IFERROR(VLOOKUP(B77,'Egyéni lista'!$B$4:$L$263,4,0),0)</f>
        <v>0</v>
      </c>
      <c r="F77" s="32">
        <f>IFERROR(VLOOKUP(B77,'Egyéni lista'!$B$4:$L$263,5,0),0)</f>
        <v>0</v>
      </c>
      <c r="G77" s="32">
        <f>IFERROR(VLOOKUP(B77,'Egyéni lista'!$B$4:$L$263,6,0),0)</f>
        <v>0</v>
      </c>
      <c r="H77" s="32">
        <f>IFERROR(VLOOKUP(B77,'Egyéni lista'!$B$4:$L$263,7,0),0)</f>
        <v>0</v>
      </c>
      <c r="I77" s="82">
        <f>IFERROR(VLOOKUP(B77,'Egyéni lista'!$B$4:$L$263,8,0),0)</f>
        <v>0</v>
      </c>
      <c r="J77" s="82">
        <f>IFERROR(VLOOKUP(B77,'Egyéni lista'!$B$4:$L$263,9,0),0)</f>
        <v>0</v>
      </c>
      <c r="K77" s="26">
        <f>IFERROR(VLOOKUP(B77,'Egyéni lista'!$B$4:$L$263,10,0),0)</f>
        <v>0</v>
      </c>
      <c r="L77" s="87">
        <f>IFERROR(VLOOKUP(B77,'Egyéni lista'!$B$4:$L$263,11,0),0)</f>
        <v>0</v>
      </c>
    </row>
    <row r="78" spans="1:12" ht="15" hidden="1" customHeight="1" x14ac:dyDescent="0.2">
      <c r="A78" s="80" t="s">
        <v>90</v>
      </c>
      <c r="B78" s="103"/>
      <c r="C78" s="81">
        <f>IFERROR(VLOOKUP(B78,'Egyéni lista'!$B$4:$L$263,2,0),0)</f>
        <v>0</v>
      </c>
      <c r="D78" s="82">
        <f>IFERROR(VLOOKUP(B78,'Egyéni lista'!$B$4:$L$263,3,0),0)</f>
        <v>0</v>
      </c>
      <c r="E78" s="32">
        <f>IFERROR(VLOOKUP(B78,'Egyéni lista'!$B$4:$L$263,4,0),0)</f>
        <v>0</v>
      </c>
      <c r="F78" s="32">
        <f>IFERROR(VLOOKUP(B78,'Egyéni lista'!$B$4:$L$263,5,0),0)</f>
        <v>0</v>
      </c>
      <c r="G78" s="32">
        <f>IFERROR(VLOOKUP(B78,'Egyéni lista'!$B$4:$L$263,6,0),0)</f>
        <v>0</v>
      </c>
      <c r="H78" s="32">
        <f>IFERROR(VLOOKUP(B78,'Egyéni lista'!$B$4:$L$263,7,0),0)</f>
        <v>0</v>
      </c>
      <c r="I78" s="82">
        <f>IFERROR(VLOOKUP(B78,'Egyéni lista'!$B$4:$L$263,8,0),0)</f>
        <v>0</v>
      </c>
      <c r="J78" s="82">
        <f>IFERROR(VLOOKUP(B78,'Egyéni lista'!$B$4:$L$263,9,0),0)</f>
        <v>0</v>
      </c>
      <c r="K78" s="26">
        <f>IFERROR(VLOOKUP(B78,'Egyéni lista'!$B$4:$L$263,10,0),0)</f>
        <v>0</v>
      </c>
      <c r="L78" s="87">
        <f>IFERROR(VLOOKUP(B78,'Egyéni lista'!$B$4:$L$263,11,0),0)</f>
        <v>0</v>
      </c>
    </row>
    <row r="79" spans="1:12" ht="15.75" hidden="1" customHeight="1" x14ac:dyDescent="0.2">
      <c r="A79" s="80" t="s">
        <v>91</v>
      </c>
      <c r="B79" s="103"/>
      <c r="C79" s="81">
        <f>IFERROR(VLOOKUP(B79,'Egyéni lista'!$B$4:$L$263,2,0),0)</f>
        <v>0</v>
      </c>
      <c r="D79" s="82">
        <f>IFERROR(VLOOKUP(B79,'Egyéni lista'!$B$4:$L$263,3,0),0)</f>
        <v>0</v>
      </c>
      <c r="E79" s="32">
        <f>IFERROR(VLOOKUP(B79,'Egyéni lista'!$B$4:$L$263,4,0),0)</f>
        <v>0</v>
      </c>
      <c r="F79" s="32">
        <f>IFERROR(VLOOKUP(B79,'Egyéni lista'!$B$4:$L$263,5,0),0)</f>
        <v>0</v>
      </c>
      <c r="G79" s="32">
        <f>IFERROR(VLOOKUP(B79,'Egyéni lista'!$B$4:$L$263,6,0),0)</f>
        <v>0</v>
      </c>
      <c r="H79" s="32">
        <f>IFERROR(VLOOKUP(B79,'Egyéni lista'!$B$4:$L$263,7,0),0)</f>
        <v>0</v>
      </c>
      <c r="I79" s="82">
        <f>IFERROR(VLOOKUP(B79,'Egyéni lista'!$B$4:$L$263,8,0),0)</f>
        <v>0</v>
      </c>
      <c r="J79" s="82">
        <f>IFERROR(VLOOKUP(B79,'Egyéni lista'!$B$4:$L$263,9,0),0)</f>
        <v>0</v>
      </c>
      <c r="K79" s="26">
        <f>IFERROR(VLOOKUP(B79,'Egyéni lista'!$B$4:$L$263,10,0),0)</f>
        <v>0</v>
      </c>
      <c r="L79" s="87">
        <f>IFERROR(VLOOKUP(B79,'Egyéni lista'!$B$4:$L$263,11,0),0)</f>
        <v>0</v>
      </c>
    </row>
    <row r="80" spans="1:12" ht="15" hidden="1" customHeight="1" x14ac:dyDescent="0.2">
      <c r="A80" s="80" t="s">
        <v>92</v>
      </c>
      <c r="B80" s="103"/>
      <c r="C80" s="81">
        <f>IFERROR(VLOOKUP(B80,'Egyéni lista'!$B$4:$L$263,2,0),0)</f>
        <v>0</v>
      </c>
      <c r="D80" s="82">
        <f>IFERROR(VLOOKUP(B80,'Egyéni lista'!$B$4:$L$263,3,0),0)</f>
        <v>0</v>
      </c>
      <c r="E80" s="32">
        <f>IFERROR(VLOOKUP(B80,'Egyéni lista'!$B$4:$L$263,4,0),0)</f>
        <v>0</v>
      </c>
      <c r="F80" s="32">
        <f>IFERROR(VLOOKUP(B80,'Egyéni lista'!$B$4:$L$263,5,0),0)</f>
        <v>0</v>
      </c>
      <c r="G80" s="32">
        <f>IFERROR(VLOOKUP(B80,'Egyéni lista'!$B$4:$L$263,6,0),0)</f>
        <v>0</v>
      </c>
      <c r="H80" s="32">
        <f>IFERROR(VLOOKUP(B80,'Egyéni lista'!$B$4:$L$263,7,0),0)</f>
        <v>0</v>
      </c>
      <c r="I80" s="82">
        <f>IFERROR(VLOOKUP(B80,'Egyéni lista'!$B$4:$L$263,8,0),0)</f>
        <v>0</v>
      </c>
      <c r="J80" s="82">
        <f>IFERROR(VLOOKUP(B80,'Egyéni lista'!$B$4:$L$263,9,0),0)</f>
        <v>0</v>
      </c>
      <c r="K80" s="26">
        <f>IFERROR(VLOOKUP(B80,'Egyéni lista'!$B$4:$L$263,10,0),0)</f>
        <v>0</v>
      </c>
      <c r="L80" s="87">
        <f>IFERROR(VLOOKUP(B80,'Egyéni lista'!$B$4:$L$263,11,0),0)</f>
        <v>0</v>
      </c>
    </row>
    <row r="81" spans="1:12" ht="15" hidden="1" customHeight="1" x14ac:dyDescent="0.2">
      <c r="A81" s="80" t="s">
        <v>93</v>
      </c>
      <c r="B81" s="103"/>
      <c r="C81" s="81">
        <f>IFERROR(VLOOKUP(B81,'Egyéni lista'!$B$4:$L$263,2,0),0)</f>
        <v>0</v>
      </c>
      <c r="D81" s="82">
        <f>IFERROR(VLOOKUP(B81,'Egyéni lista'!$B$4:$L$263,3,0),0)</f>
        <v>0</v>
      </c>
      <c r="E81" s="32">
        <f>IFERROR(VLOOKUP(B81,'Egyéni lista'!$B$4:$L$263,4,0),0)</f>
        <v>0</v>
      </c>
      <c r="F81" s="32">
        <f>IFERROR(VLOOKUP(B81,'Egyéni lista'!$B$4:$L$263,5,0),0)</f>
        <v>0</v>
      </c>
      <c r="G81" s="32">
        <f>IFERROR(VLOOKUP(B81,'Egyéni lista'!$B$4:$L$263,6,0),0)</f>
        <v>0</v>
      </c>
      <c r="H81" s="32">
        <f>IFERROR(VLOOKUP(B81,'Egyéni lista'!$B$4:$L$263,7,0),0)</f>
        <v>0</v>
      </c>
      <c r="I81" s="82">
        <f>IFERROR(VLOOKUP(B81,'Egyéni lista'!$B$4:$L$263,8,0),0)</f>
        <v>0</v>
      </c>
      <c r="J81" s="82">
        <f>IFERROR(VLOOKUP(B81,'Egyéni lista'!$B$4:$L$263,9,0),0)</f>
        <v>0</v>
      </c>
      <c r="K81" s="26">
        <f>IFERROR(VLOOKUP(B81,'Egyéni lista'!$B$4:$L$263,10,0),0)</f>
        <v>0</v>
      </c>
      <c r="L81" s="87">
        <f>IFERROR(VLOOKUP(B81,'Egyéni lista'!$B$4:$L$263,11,0),0)</f>
        <v>0</v>
      </c>
    </row>
    <row r="82" spans="1:12" ht="15" hidden="1" customHeight="1" x14ac:dyDescent="0.2">
      <c r="A82" s="80" t="s">
        <v>94</v>
      </c>
      <c r="B82" s="103"/>
      <c r="C82" s="81">
        <f>IFERROR(VLOOKUP(B82,'Egyéni lista'!$B$4:$L$263,2,0),0)</f>
        <v>0</v>
      </c>
      <c r="D82" s="82">
        <f>IFERROR(VLOOKUP(B82,'Egyéni lista'!$B$4:$L$263,3,0),0)</f>
        <v>0</v>
      </c>
      <c r="E82" s="32">
        <f>IFERROR(VLOOKUP(B82,'Egyéni lista'!$B$4:$L$263,4,0),0)</f>
        <v>0</v>
      </c>
      <c r="F82" s="32">
        <f>IFERROR(VLOOKUP(B82,'Egyéni lista'!$B$4:$L$263,5,0),0)</f>
        <v>0</v>
      </c>
      <c r="G82" s="32">
        <f>IFERROR(VLOOKUP(B82,'Egyéni lista'!$B$4:$L$263,6,0),0)</f>
        <v>0</v>
      </c>
      <c r="H82" s="32">
        <f>IFERROR(VLOOKUP(B82,'Egyéni lista'!$B$4:$L$263,7,0),0)</f>
        <v>0</v>
      </c>
      <c r="I82" s="82">
        <f>IFERROR(VLOOKUP(B82,'Egyéni lista'!$B$4:$L$263,8,0),0)</f>
        <v>0</v>
      </c>
      <c r="J82" s="82">
        <f>IFERROR(VLOOKUP(B82,'Egyéni lista'!$B$4:$L$263,9,0),0)</f>
        <v>0</v>
      </c>
      <c r="K82" s="26">
        <f>IFERROR(VLOOKUP(B82,'Egyéni lista'!$B$4:$L$263,10,0),0)</f>
        <v>0</v>
      </c>
      <c r="L82" s="87">
        <f>IFERROR(VLOOKUP(B82,'Egyéni lista'!$B$4:$L$263,11,0),0)</f>
        <v>0</v>
      </c>
    </row>
    <row r="83" spans="1:12" ht="15.75" hidden="1" customHeight="1" x14ac:dyDescent="0.2">
      <c r="A83" s="80" t="s">
        <v>95</v>
      </c>
      <c r="B83" s="103"/>
      <c r="C83" s="81">
        <f>IFERROR(VLOOKUP(B83,'Egyéni lista'!$B$4:$L$263,2,0),0)</f>
        <v>0</v>
      </c>
      <c r="D83" s="82">
        <f>IFERROR(VLOOKUP(B83,'Egyéni lista'!$B$4:$L$263,3,0),0)</f>
        <v>0</v>
      </c>
      <c r="E83" s="32">
        <f>IFERROR(VLOOKUP(B83,'Egyéni lista'!$B$4:$L$263,4,0),0)</f>
        <v>0</v>
      </c>
      <c r="F83" s="32">
        <f>IFERROR(VLOOKUP(B83,'Egyéni lista'!$B$4:$L$263,5,0),0)</f>
        <v>0</v>
      </c>
      <c r="G83" s="32">
        <f>IFERROR(VLOOKUP(B83,'Egyéni lista'!$B$4:$L$263,6,0),0)</f>
        <v>0</v>
      </c>
      <c r="H83" s="32">
        <f>IFERROR(VLOOKUP(B83,'Egyéni lista'!$B$4:$L$263,7,0),0)</f>
        <v>0</v>
      </c>
      <c r="I83" s="82">
        <f>IFERROR(VLOOKUP(B83,'Egyéni lista'!$B$4:$L$263,8,0),0)</f>
        <v>0</v>
      </c>
      <c r="J83" s="82">
        <f>IFERROR(VLOOKUP(B83,'Egyéni lista'!$B$4:$L$263,9,0),0)</f>
        <v>0</v>
      </c>
      <c r="K83" s="26">
        <f>IFERROR(VLOOKUP(B83,'Egyéni lista'!$B$4:$L$263,10,0),0)</f>
        <v>0</v>
      </c>
      <c r="L83" s="87">
        <f>IFERROR(VLOOKUP(B83,'Egyéni lista'!$B$4:$L$263,11,0),0)</f>
        <v>0</v>
      </c>
    </row>
    <row r="84" spans="1:12" ht="15" hidden="1" customHeight="1" x14ac:dyDescent="0.2">
      <c r="A84" s="80" t="s">
        <v>101</v>
      </c>
      <c r="B84" s="103"/>
      <c r="C84" s="81">
        <f>IFERROR(VLOOKUP(B84,'Egyéni lista'!$B$4:$L$263,2,0),0)</f>
        <v>0</v>
      </c>
      <c r="D84" s="82">
        <f>IFERROR(VLOOKUP(B84,'Egyéni lista'!$B$4:$L$263,3,0),0)</f>
        <v>0</v>
      </c>
      <c r="E84" s="32">
        <f>IFERROR(VLOOKUP(B84,'Egyéni lista'!$B$4:$L$263,4,0),0)</f>
        <v>0</v>
      </c>
      <c r="F84" s="32">
        <f>IFERROR(VLOOKUP(B84,'Egyéni lista'!$B$4:$L$263,5,0),0)</f>
        <v>0</v>
      </c>
      <c r="G84" s="32">
        <f>IFERROR(VLOOKUP(B84,'Egyéni lista'!$B$4:$L$263,6,0),0)</f>
        <v>0</v>
      </c>
      <c r="H84" s="32">
        <f>IFERROR(VLOOKUP(B84,'Egyéni lista'!$B$4:$L$263,7,0),0)</f>
        <v>0</v>
      </c>
      <c r="I84" s="82">
        <f>IFERROR(VLOOKUP(B84,'Egyéni lista'!$B$4:$L$263,8,0),0)</f>
        <v>0</v>
      </c>
      <c r="J84" s="82">
        <f>IFERROR(VLOOKUP(B84,'Egyéni lista'!$B$4:$L$263,9,0),0)</f>
        <v>0</v>
      </c>
      <c r="K84" s="26">
        <f>IFERROR(VLOOKUP(B84,'Egyéni lista'!$B$4:$L$263,10,0),0)</f>
        <v>0</v>
      </c>
      <c r="L84" s="87">
        <f>IFERROR(VLOOKUP(B84,'Egyéni lista'!$B$4:$L$263,11,0),0)</f>
        <v>0</v>
      </c>
    </row>
    <row r="85" spans="1:12" ht="15" hidden="1" customHeight="1" x14ac:dyDescent="0.2">
      <c r="A85" s="80" t="s">
        <v>102</v>
      </c>
      <c r="B85" s="103"/>
      <c r="C85" s="81">
        <f>IFERROR(VLOOKUP(B85,'Egyéni lista'!$B$4:$L$263,2,0),0)</f>
        <v>0</v>
      </c>
      <c r="D85" s="82">
        <f>IFERROR(VLOOKUP(B85,'Egyéni lista'!$B$4:$L$263,3,0),0)</f>
        <v>0</v>
      </c>
      <c r="E85" s="32">
        <f>IFERROR(VLOOKUP(B85,'Egyéni lista'!$B$4:$L$263,4,0),0)</f>
        <v>0</v>
      </c>
      <c r="F85" s="32">
        <f>IFERROR(VLOOKUP(B85,'Egyéni lista'!$B$4:$L$263,5,0),0)</f>
        <v>0</v>
      </c>
      <c r="G85" s="32">
        <f>IFERROR(VLOOKUP(B85,'Egyéni lista'!$B$4:$L$263,6,0),0)</f>
        <v>0</v>
      </c>
      <c r="H85" s="32">
        <f>IFERROR(VLOOKUP(B85,'Egyéni lista'!$B$4:$L$263,7,0),0)</f>
        <v>0</v>
      </c>
      <c r="I85" s="82">
        <f>IFERROR(VLOOKUP(B85,'Egyéni lista'!$B$4:$L$263,8,0),0)</f>
        <v>0</v>
      </c>
      <c r="J85" s="82">
        <f>IFERROR(VLOOKUP(B85,'Egyéni lista'!$B$4:$L$263,9,0),0)</f>
        <v>0</v>
      </c>
      <c r="K85" s="26">
        <f>IFERROR(VLOOKUP(B85,'Egyéni lista'!$B$4:$L$263,10,0),0)</f>
        <v>0</v>
      </c>
      <c r="L85" s="87">
        <f>IFERROR(VLOOKUP(B85,'Egyéni lista'!$B$4:$L$263,11,0),0)</f>
        <v>0</v>
      </c>
    </row>
    <row r="86" spans="1:12" ht="15" hidden="1" customHeight="1" x14ac:dyDescent="0.2">
      <c r="A86" s="80" t="s">
        <v>103</v>
      </c>
      <c r="B86" s="103"/>
      <c r="C86" s="81">
        <f>IFERROR(VLOOKUP(B86,'Egyéni lista'!$B$4:$L$263,2,0),0)</f>
        <v>0</v>
      </c>
      <c r="D86" s="82">
        <f>IFERROR(VLOOKUP(B86,'Egyéni lista'!$B$4:$L$263,3,0),0)</f>
        <v>0</v>
      </c>
      <c r="E86" s="32">
        <f>IFERROR(VLOOKUP(B86,'Egyéni lista'!$B$4:$L$263,4,0),0)</f>
        <v>0</v>
      </c>
      <c r="F86" s="32">
        <f>IFERROR(VLOOKUP(B86,'Egyéni lista'!$B$4:$L$263,5,0),0)</f>
        <v>0</v>
      </c>
      <c r="G86" s="32">
        <f>IFERROR(VLOOKUP(B86,'Egyéni lista'!$B$4:$L$263,6,0),0)</f>
        <v>0</v>
      </c>
      <c r="H86" s="32">
        <f>IFERROR(VLOOKUP(B86,'Egyéni lista'!$B$4:$L$263,7,0),0)</f>
        <v>0</v>
      </c>
      <c r="I86" s="82">
        <f>IFERROR(VLOOKUP(B86,'Egyéni lista'!$B$4:$L$263,8,0),0)</f>
        <v>0</v>
      </c>
      <c r="J86" s="82">
        <f>IFERROR(VLOOKUP(B86,'Egyéni lista'!$B$4:$L$263,9,0),0)</f>
        <v>0</v>
      </c>
      <c r="K86" s="26">
        <f>IFERROR(VLOOKUP(B86,'Egyéni lista'!$B$4:$L$263,10,0),0)</f>
        <v>0</v>
      </c>
      <c r="L86" s="87">
        <f>IFERROR(VLOOKUP(B86,'Egyéni lista'!$B$4:$L$263,11,0),0)</f>
        <v>0</v>
      </c>
    </row>
    <row r="87" spans="1:12" ht="15.75" hidden="1" customHeight="1" x14ac:dyDescent="0.2">
      <c r="A87" s="80" t="s">
        <v>104</v>
      </c>
      <c r="B87" s="103"/>
      <c r="C87" s="81">
        <f>IFERROR(VLOOKUP(B87,'Egyéni lista'!$B$4:$L$263,2,0),0)</f>
        <v>0</v>
      </c>
      <c r="D87" s="82">
        <f>IFERROR(VLOOKUP(B87,'Egyéni lista'!$B$4:$L$263,3,0),0)</f>
        <v>0</v>
      </c>
      <c r="E87" s="32">
        <f>IFERROR(VLOOKUP(B87,'Egyéni lista'!$B$4:$L$263,4,0),0)</f>
        <v>0</v>
      </c>
      <c r="F87" s="32">
        <f>IFERROR(VLOOKUP(B87,'Egyéni lista'!$B$4:$L$263,5,0),0)</f>
        <v>0</v>
      </c>
      <c r="G87" s="32">
        <f>IFERROR(VLOOKUP(B87,'Egyéni lista'!$B$4:$L$263,6,0),0)</f>
        <v>0</v>
      </c>
      <c r="H87" s="32">
        <f>IFERROR(VLOOKUP(B87,'Egyéni lista'!$B$4:$L$263,7,0),0)</f>
        <v>0</v>
      </c>
      <c r="I87" s="82">
        <f>IFERROR(VLOOKUP(B87,'Egyéni lista'!$B$4:$L$263,8,0),0)</f>
        <v>0</v>
      </c>
      <c r="J87" s="82">
        <f>IFERROR(VLOOKUP(B87,'Egyéni lista'!$B$4:$L$263,9,0),0)</f>
        <v>0</v>
      </c>
      <c r="K87" s="26">
        <f>IFERROR(VLOOKUP(B87,'Egyéni lista'!$B$4:$L$263,10,0),0)</f>
        <v>0</v>
      </c>
      <c r="L87" s="87">
        <f>IFERROR(VLOOKUP(B87,'Egyéni lista'!$B$4:$L$263,11,0),0)</f>
        <v>0</v>
      </c>
    </row>
    <row r="88" spans="1:12" ht="15" hidden="1" customHeight="1" x14ac:dyDescent="0.2">
      <c r="A88" s="80" t="s">
        <v>105</v>
      </c>
      <c r="B88" s="103"/>
      <c r="C88" s="81">
        <f>IFERROR(VLOOKUP(B88,'Egyéni lista'!$B$4:$L$263,2,0),0)</f>
        <v>0</v>
      </c>
      <c r="D88" s="82">
        <f>IFERROR(VLOOKUP(B88,'Egyéni lista'!$B$4:$L$263,3,0),0)</f>
        <v>0</v>
      </c>
      <c r="E88" s="32">
        <f>IFERROR(VLOOKUP(B88,'Egyéni lista'!$B$4:$L$263,4,0),0)</f>
        <v>0</v>
      </c>
      <c r="F88" s="32">
        <f>IFERROR(VLOOKUP(B88,'Egyéni lista'!$B$4:$L$263,5,0),0)</f>
        <v>0</v>
      </c>
      <c r="G88" s="32">
        <f>IFERROR(VLOOKUP(B88,'Egyéni lista'!$B$4:$L$263,6,0),0)</f>
        <v>0</v>
      </c>
      <c r="H88" s="32">
        <f>IFERROR(VLOOKUP(B88,'Egyéni lista'!$B$4:$L$263,7,0),0)</f>
        <v>0</v>
      </c>
      <c r="I88" s="82">
        <f>IFERROR(VLOOKUP(B88,'Egyéni lista'!$B$4:$L$263,8,0),0)</f>
        <v>0</v>
      </c>
      <c r="J88" s="82">
        <f>IFERROR(VLOOKUP(B88,'Egyéni lista'!$B$4:$L$263,9,0),0)</f>
        <v>0</v>
      </c>
      <c r="K88" s="26">
        <f>IFERROR(VLOOKUP(B88,'Egyéni lista'!$B$4:$L$263,10,0),0)</f>
        <v>0</v>
      </c>
      <c r="L88" s="87">
        <f>IFERROR(VLOOKUP(B88,'Egyéni lista'!$B$4:$L$263,11,0),0)</f>
        <v>0</v>
      </c>
    </row>
    <row r="89" spans="1:12" ht="15" hidden="1" customHeight="1" x14ac:dyDescent="0.2">
      <c r="A89" s="80" t="s">
        <v>106</v>
      </c>
      <c r="B89" s="103"/>
      <c r="C89" s="81">
        <f>IFERROR(VLOOKUP(B89,'Egyéni lista'!$B$4:$L$263,2,0),0)</f>
        <v>0</v>
      </c>
      <c r="D89" s="82">
        <f>IFERROR(VLOOKUP(B89,'Egyéni lista'!$B$4:$L$263,3,0),0)</f>
        <v>0</v>
      </c>
      <c r="E89" s="32">
        <f>IFERROR(VLOOKUP(B89,'Egyéni lista'!$B$4:$L$263,4,0),0)</f>
        <v>0</v>
      </c>
      <c r="F89" s="32">
        <f>IFERROR(VLOOKUP(B89,'Egyéni lista'!$B$4:$L$263,5,0),0)</f>
        <v>0</v>
      </c>
      <c r="G89" s="32">
        <f>IFERROR(VLOOKUP(B89,'Egyéni lista'!$B$4:$L$263,6,0),0)</f>
        <v>0</v>
      </c>
      <c r="H89" s="32">
        <f>IFERROR(VLOOKUP(B89,'Egyéni lista'!$B$4:$L$263,7,0),0)</f>
        <v>0</v>
      </c>
      <c r="I89" s="82">
        <f>IFERROR(VLOOKUP(B89,'Egyéni lista'!$B$4:$L$263,8,0),0)</f>
        <v>0</v>
      </c>
      <c r="J89" s="82">
        <f>IFERROR(VLOOKUP(B89,'Egyéni lista'!$B$4:$L$263,9,0),0)</f>
        <v>0</v>
      </c>
      <c r="K89" s="26">
        <f>IFERROR(VLOOKUP(B89,'Egyéni lista'!$B$4:$L$263,10,0),0)</f>
        <v>0</v>
      </c>
      <c r="L89" s="87">
        <f>IFERROR(VLOOKUP(B89,'Egyéni lista'!$B$4:$L$263,11,0),0)</f>
        <v>0</v>
      </c>
    </row>
    <row r="90" spans="1:12" ht="15" hidden="1" customHeight="1" x14ac:dyDescent="0.2">
      <c r="A90" s="80" t="s">
        <v>107</v>
      </c>
      <c r="B90" s="103"/>
      <c r="C90" s="81">
        <f>IFERROR(VLOOKUP(B90,'Egyéni lista'!$B$4:$L$263,2,0),0)</f>
        <v>0</v>
      </c>
      <c r="D90" s="82">
        <f>IFERROR(VLOOKUP(B90,'Egyéni lista'!$B$4:$L$263,3,0),0)</f>
        <v>0</v>
      </c>
      <c r="E90" s="32">
        <f>IFERROR(VLOOKUP(B90,'Egyéni lista'!$B$4:$L$263,4,0),0)</f>
        <v>0</v>
      </c>
      <c r="F90" s="32">
        <f>IFERROR(VLOOKUP(B90,'Egyéni lista'!$B$4:$L$263,5,0),0)</f>
        <v>0</v>
      </c>
      <c r="G90" s="32">
        <f>IFERROR(VLOOKUP(B90,'Egyéni lista'!$B$4:$L$263,6,0),0)</f>
        <v>0</v>
      </c>
      <c r="H90" s="32">
        <f>IFERROR(VLOOKUP(B90,'Egyéni lista'!$B$4:$L$263,7,0),0)</f>
        <v>0</v>
      </c>
      <c r="I90" s="82">
        <f>IFERROR(VLOOKUP(B90,'Egyéni lista'!$B$4:$L$263,8,0),0)</f>
        <v>0</v>
      </c>
      <c r="J90" s="82">
        <f>IFERROR(VLOOKUP(B90,'Egyéni lista'!$B$4:$L$263,9,0),0)</f>
        <v>0</v>
      </c>
      <c r="K90" s="26">
        <f>IFERROR(VLOOKUP(B90,'Egyéni lista'!$B$4:$L$263,10,0),0)</f>
        <v>0</v>
      </c>
      <c r="L90" s="87">
        <f>IFERROR(VLOOKUP(B90,'Egyéni lista'!$B$4:$L$263,11,0),0)</f>
        <v>0</v>
      </c>
    </row>
    <row r="91" spans="1:12" ht="15.75" hidden="1" customHeight="1" x14ac:dyDescent="0.2">
      <c r="A91" s="80" t="s">
        <v>108</v>
      </c>
      <c r="B91" s="103"/>
      <c r="C91" s="81">
        <f>IFERROR(VLOOKUP(B91,'Egyéni lista'!$B$4:$L$263,2,0),0)</f>
        <v>0</v>
      </c>
      <c r="D91" s="82">
        <f>IFERROR(VLOOKUP(B91,'Egyéni lista'!$B$4:$L$263,3,0),0)</f>
        <v>0</v>
      </c>
      <c r="E91" s="32">
        <f>IFERROR(VLOOKUP(B91,'Egyéni lista'!$B$4:$L$263,4,0),0)</f>
        <v>0</v>
      </c>
      <c r="F91" s="32">
        <f>IFERROR(VLOOKUP(B91,'Egyéni lista'!$B$4:$L$263,5,0),0)</f>
        <v>0</v>
      </c>
      <c r="G91" s="32">
        <f>IFERROR(VLOOKUP(B91,'Egyéni lista'!$B$4:$L$263,6,0),0)</f>
        <v>0</v>
      </c>
      <c r="H91" s="32">
        <f>IFERROR(VLOOKUP(B91,'Egyéni lista'!$B$4:$L$263,7,0),0)</f>
        <v>0</v>
      </c>
      <c r="I91" s="82">
        <f>IFERROR(VLOOKUP(B91,'Egyéni lista'!$B$4:$L$263,8,0),0)</f>
        <v>0</v>
      </c>
      <c r="J91" s="82">
        <f>IFERROR(VLOOKUP(B91,'Egyéni lista'!$B$4:$L$263,9,0),0)</f>
        <v>0</v>
      </c>
      <c r="K91" s="26">
        <f>IFERROR(VLOOKUP(B91,'Egyéni lista'!$B$4:$L$263,10,0),0)</f>
        <v>0</v>
      </c>
      <c r="L91" s="87">
        <f>IFERROR(VLOOKUP(B91,'Egyéni lista'!$B$4:$L$263,11,0),0)</f>
        <v>0</v>
      </c>
    </row>
    <row r="92" spans="1:12" ht="15" hidden="1" customHeight="1" x14ac:dyDescent="0.2">
      <c r="A92" s="80" t="s">
        <v>109</v>
      </c>
      <c r="B92" s="103"/>
      <c r="C92" s="81">
        <f>IFERROR(VLOOKUP(B92,'Egyéni lista'!$B$4:$L$263,2,0),0)</f>
        <v>0</v>
      </c>
      <c r="D92" s="82">
        <f>IFERROR(VLOOKUP(B92,'Egyéni lista'!$B$4:$L$263,3,0),0)</f>
        <v>0</v>
      </c>
      <c r="E92" s="32">
        <f>IFERROR(VLOOKUP(B92,'Egyéni lista'!$B$4:$L$263,4,0),0)</f>
        <v>0</v>
      </c>
      <c r="F92" s="32">
        <f>IFERROR(VLOOKUP(B92,'Egyéni lista'!$B$4:$L$263,5,0),0)</f>
        <v>0</v>
      </c>
      <c r="G92" s="32">
        <f>IFERROR(VLOOKUP(B92,'Egyéni lista'!$B$4:$L$263,6,0),0)</f>
        <v>0</v>
      </c>
      <c r="H92" s="32">
        <f>IFERROR(VLOOKUP(B92,'Egyéni lista'!$B$4:$L$263,7,0),0)</f>
        <v>0</v>
      </c>
      <c r="I92" s="82">
        <f>IFERROR(VLOOKUP(B92,'Egyéni lista'!$B$4:$L$263,8,0),0)</f>
        <v>0</v>
      </c>
      <c r="J92" s="82">
        <f>IFERROR(VLOOKUP(B92,'Egyéni lista'!$B$4:$L$263,9,0),0)</f>
        <v>0</v>
      </c>
      <c r="K92" s="26">
        <f>IFERROR(VLOOKUP(B92,'Egyéni lista'!$B$4:$L$263,10,0),0)</f>
        <v>0</v>
      </c>
      <c r="L92" s="87">
        <f>IFERROR(VLOOKUP(B92,'Egyéni lista'!$B$4:$L$263,11,0),0)</f>
        <v>0</v>
      </c>
    </row>
    <row r="93" spans="1:12" ht="15" hidden="1" customHeight="1" x14ac:dyDescent="0.2">
      <c r="A93" s="80" t="s">
        <v>110</v>
      </c>
      <c r="B93" s="103"/>
      <c r="C93" s="81">
        <f>IFERROR(VLOOKUP(B93,'Egyéni lista'!$B$4:$L$263,2,0),0)</f>
        <v>0</v>
      </c>
      <c r="D93" s="82">
        <f>IFERROR(VLOOKUP(B93,'Egyéni lista'!$B$4:$L$263,3,0),0)</f>
        <v>0</v>
      </c>
      <c r="E93" s="32">
        <f>IFERROR(VLOOKUP(B93,'Egyéni lista'!$B$4:$L$263,4,0),0)</f>
        <v>0</v>
      </c>
      <c r="F93" s="32">
        <f>IFERROR(VLOOKUP(B93,'Egyéni lista'!$B$4:$L$263,5,0),0)</f>
        <v>0</v>
      </c>
      <c r="G93" s="32">
        <f>IFERROR(VLOOKUP(B93,'Egyéni lista'!$B$4:$L$263,6,0),0)</f>
        <v>0</v>
      </c>
      <c r="H93" s="32">
        <f>IFERROR(VLOOKUP(B93,'Egyéni lista'!$B$4:$L$263,7,0),0)</f>
        <v>0</v>
      </c>
      <c r="I93" s="82">
        <f>IFERROR(VLOOKUP(B93,'Egyéni lista'!$B$4:$L$263,8,0),0)</f>
        <v>0</v>
      </c>
      <c r="J93" s="82">
        <f>IFERROR(VLOOKUP(B93,'Egyéni lista'!$B$4:$L$263,9,0),0)</f>
        <v>0</v>
      </c>
      <c r="K93" s="26">
        <f>IFERROR(VLOOKUP(B93,'Egyéni lista'!$B$4:$L$263,10,0),0)</f>
        <v>0</v>
      </c>
      <c r="L93" s="87">
        <f>IFERROR(VLOOKUP(B93,'Egyéni lista'!$B$4:$L$263,11,0),0)</f>
        <v>0</v>
      </c>
    </row>
    <row r="94" spans="1:12" ht="15" hidden="1" customHeight="1" x14ac:dyDescent="0.2">
      <c r="A94" s="80" t="s">
        <v>111</v>
      </c>
      <c r="B94" s="103"/>
      <c r="C94" s="81">
        <f>IFERROR(VLOOKUP(B94,'Egyéni lista'!$B$4:$L$263,2,0),0)</f>
        <v>0</v>
      </c>
      <c r="D94" s="82">
        <f>IFERROR(VLOOKUP(B94,'Egyéni lista'!$B$4:$L$263,3,0),0)</f>
        <v>0</v>
      </c>
      <c r="E94" s="32">
        <f>IFERROR(VLOOKUP(B94,'Egyéni lista'!$B$4:$L$263,4,0),0)</f>
        <v>0</v>
      </c>
      <c r="F94" s="32">
        <f>IFERROR(VLOOKUP(B94,'Egyéni lista'!$B$4:$L$263,5,0),0)</f>
        <v>0</v>
      </c>
      <c r="G94" s="32">
        <f>IFERROR(VLOOKUP(B94,'Egyéni lista'!$B$4:$L$263,6,0),0)</f>
        <v>0</v>
      </c>
      <c r="H94" s="32">
        <f>IFERROR(VLOOKUP(B94,'Egyéni lista'!$B$4:$L$263,7,0),0)</f>
        <v>0</v>
      </c>
      <c r="I94" s="82">
        <f>IFERROR(VLOOKUP(B94,'Egyéni lista'!$B$4:$L$263,8,0),0)</f>
        <v>0</v>
      </c>
      <c r="J94" s="82">
        <f>IFERROR(VLOOKUP(B94,'Egyéni lista'!$B$4:$L$263,9,0),0)</f>
        <v>0</v>
      </c>
      <c r="K94" s="26">
        <f>IFERROR(VLOOKUP(B94,'Egyéni lista'!$B$4:$L$263,10,0),0)</f>
        <v>0</v>
      </c>
      <c r="L94" s="87">
        <f>IFERROR(VLOOKUP(B94,'Egyéni lista'!$B$4:$L$263,11,0),0)</f>
        <v>0</v>
      </c>
    </row>
    <row r="95" spans="1:12" ht="15.75" hidden="1" customHeight="1" x14ac:dyDescent="0.2">
      <c r="A95" s="80" t="s">
        <v>112</v>
      </c>
      <c r="B95" s="103"/>
      <c r="C95" s="81">
        <f>IFERROR(VLOOKUP(B95,'Egyéni lista'!$B$4:$L$263,2,0),0)</f>
        <v>0</v>
      </c>
      <c r="D95" s="82">
        <f>IFERROR(VLOOKUP(B95,'Egyéni lista'!$B$4:$L$263,3,0),0)</f>
        <v>0</v>
      </c>
      <c r="E95" s="32">
        <f>IFERROR(VLOOKUP(B95,'Egyéni lista'!$B$4:$L$263,4,0),0)</f>
        <v>0</v>
      </c>
      <c r="F95" s="32">
        <f>IFERROR(VLOOKUP(B95,'Egyéni lista'!$B$4:$L$263,5,0),0)</f>
        <v>0</v>
      </c>
      <c r="G95" s="32">
        <f>IFERROR(VLOOKUP(B95,'Egyéni lista'!$B$4:$L$263,6,0),0)</f>
        <v>0</v>
      </c>
      <c r="H95" s="32">
        <f>IFERROR(VLOOKUP(B95,'Egyéni lista'!$B$4:$L$263,7,0),0)</f>
        <v>0</v>
      </c>
      <c r="I95" s="82">
        <f>IFERROR(VLOOKUP(B95,'Egyéni lista'!$B$4:$L$263,8,0),0)</f>
        <v>0</v>
      </c>
      <c r="J95" s="82">
        <f>IFERROR(VLOOKUP(B95,'Egyéni lista'!$B$4:$L$263,9,0),0)</f>
        <v>0</v>
      </c>
      <c r="K95" s="26">
        <f>IFERROR(VLOOKUP(B95,'Egyéni lista'!$B$4:$L$263,10,0),0)</f>
        <v>0</v>
      </c>
      <c r="L95" s="87">
        <f>IFERROR(VLOOKUP(B95,'Egyéni lista'!$B$4:$L$263,11,0),0)</f>
        <v>0</v>
      </c>
    </row>
    <row r="96" spans="1:12" ht="15" hidden="1" customHeight="1" x14ac:dyDescent="0.2">
      <c r="A96" s="80" t="s">
        <v>113</v>
      </c>
      <c r="B96" s="103"/>
      <c r="C96" s="81">
        <f>IFERROR(VLOOKUP(B96,'Egyéni lista'!$B$4:$L$263,2,0),0)</f>
        <v>0</v>
      </c>
      <c r="D96" s="82">
        <f>IFERROR(VLOOKUP(B96,'Egyéni lista'!$B$4:$L$263,3,0),0)</f>
        <v>0</v>
      </c>
      <c r="E96" s="32">
        <f>IFERROR(VLOOKUP(B96,'Egyéni lista'!$B$4:$L$263,4,0),0)</f>
        <v>0</v>
      </c>
      <c r="F96" s="32">
        <f>IFERROR(VLOOKUP(B96,'Egyéni lista'!$B$4:$L$263,5,0),0)</f>
        <v>0</v>
      </c>
      <c r="G96" s="32">
        <f>IFERROR(VLOOKUP(B96,'Egyéni lista'!$B$4:$L$263,6,0),0)</f>
        <v>0</v>
      </c>
      <c r="H96" s="32">
        <f>IFERROR(VLOOKUP(B96,'Egyéni lista'!$B$4:$L$263,7,0),0)</f>
        <v>0</v>
      </c>
      <c r="I96" s="82">
        <f>IFERROR(VLOOKUP(B96,'Egyéni lista'!$B$4:$L$263,8,0),0)</f>
        <v>0</v>
      </c>
      <c r="J96" s="82">
        <f>IFERROR(VLOOKUP(B96,'Egyéni lista'!$B$4:$L$263,9,0),0)</f>
        <v>0</v>
      </c>
      <c r="K96" s="26">
        <f>IFERROR(VLOOKUP(B96,'Egyéni lista'!$B$4:$L$263,10,0),0)</f>
        <v>0</v>
      </c>
      <c r="L96" s="87">
        <f>IFERROR(VLOOKUP(B96,'Egyéni lista'!$B$4:$L$263,11,0),0)</f>
        <v>0</v>
      </c>
    </row>
    <row r="97" spans="1:12" ht="15" hidden="1" customHeight="1" x14ac:dyDescent="0.2">
      <c r="A97" s="80" t="s">
        <v>114</v>
      </c>
      <c r="B97" s="103"/>
      <c r="C97" s="81">
        <f>IFERROR(VLOOKUP(B97,'Egyéni lista'!$B$4:$L$263,2,0),0)</f>
        <v>0</v>
      </c>
      <c r="D97" s="82">
        <f>IFERROR(VLOOKUP(B97,'Egyéni lista'!$B$4:$L$263,3,0),0)</f>
        <v>0</v>
      </c>
      <c r="E97" s="32">
        <f>IFERROR(VLOOKUP(B97,'Egyéni lista'!$B$4:$L$263,4,0),0)</f>
        <v>0</v>
      </c>
      <c r="F97" s="32">
        <f>IFERROR(VLOOKUP(B97,'Egyéni lista'!$B$4:$L$263,5,0),0)</f>
        <v>0</v>
      </c>
      <c r="G97" s="32">
        <f>IFERROR(VLOOKUP(B97,'Egyéni lista'!$B$4:$L$263,6,0),0)</f>
        <v>0</v>
      </c>
      <c r="H97" s="32">
        <f>IFERROR(VLOOKUP(B97,'Egyéni lista'!$B$4:$L$263,7,0),0)</f>
        <v>0</v>
      </c>
      <c r="I97" s="82">
        <f>IFERROR(VLOOKUP(B97,'Egyéni lista'!$B$4:$L$263,8,0),0)</f>
        <v>0</v>
      </c>
      <c r="J97" s="82">
        <f>IFERROR(VLOOKUP(B97,'Egyéni lista'!$B$4:$L$263,9,0),0)</f>
        <v>0</v>
      </c>
      <c r="K97" s="26">
        <f>IFERROR(VLOOKUP(B97,'Egyéni lista'!$B$4:$L$263,10,0),0)</f>
        <v>0</v>
      </c>
      <c r="L97" s="87">
        <f>IFERROR(VLOOKUP(B97,'Egyéni lista'!$B$4:$L$263,11,0),0)</f>
        <v>0</v>
      </c>
    </row>
    <row r="98" spans="1:12" ht="15" hidden="1" customHeight="1" x14ac:dyDescent="0.2">
      <c r="A98" s="80" t="s">
        <v>115</v>
      </c>
      <c r="B98" s="103"/>
      <c r="C98" s="81">
        <f>IFERROR(VLOOKUP(B98,'Egyéni lista'!$B$4:$L$263,2,0),0)</f>
        <v>0</v>
      </c>
      <c r="D98" s="82">
        <f>IFERROR(VLOOKUP(B98,'Egyéni lista'!$B$4:$L$263,3,0),0)</f>
        <v>0</v>
      </c>
      <c r="E98" s="32">
        <f>IFERROR(VLOOKUP(B98,'Egyéni lista'!$B$4:$L$263,4,0),0)</f>
        <v>0</v>
      </c>
      <c r="F98" s="32">
        <f>IFERROR(VLOOKUP(B98,'Egyéni lista'!$B$4:$L$263,5,0),0)</f>
        <v>0</v>
      </c>
      <c r="G98" s="32">
        <f>IFERROR(VLOOKUP(B98,'Egyéni lista'!$B$4:$L$263,6,0),0)</f>
        <v>0</v>
      </c>
      <c r="H98" s="32">
        <f>IFERROR(VLOOKUP(B98,'Egyéni lista'!$B$4:$L$263,7,0),0)</f>
        <v>0</v>
      </c>
      <c r="I98" s="82">
        <f>IFERROR(VLOOKUP(B98,'Egyéni lista'!$B$4:$L$263,8,0),0)</f>
        <v>0</v>
      </c>
      <c r="J98" s="82">
        <f>IFERROR(VLOOKUP(B98,'Egyéni lista'!$B$4:$L$263,9,0),0)</f>
        <v>0</v>
      </c>
      <c r="K98" s="26">
        <f>IFERROR(VLOOKUP(B98,'Egyéni lista'!$B$4:$L$263,10,0),0)</f>
        <v>0</v>
      </c>
      <c r="L98" s="87">
        <f>IFERROR(VLOOKUP(B98,'Egyéni lista'!$B$4:$L$263,11,0),0)</f>
        <v>0</v>
      </c>
    </row>
    <row r="99" spans="1:12" ht="15.75" hidden="1" customHeight="1" x14ac:dyDescent="0.2">
      <c r="A99" s="80" t="s">
        <v>116</v>
      </c>
      <c r="B99" s="103"/>
      <c r="C99" s="81">
        <f>IFERROR(VLOOKUP(B99,'Egyéni lista'!$B$4:$L$263,2,0),0)</f>
        <v>0</v>
      </c>
      <c r="D99" s="82">
        <f>IFERROR(VLOOKUP(B99,'Egyéni lista'!$B$4:$L$263,3,0),0)</f>
        <v>0</v>
      </c>
      <c r="E99" s="32">
        <f>IFERROR(VLOOKUP(B99,'Egyéni lista'!$B$4:$L$263,4,0),0)</f>
        <v>0</v>
      </c>
      <c r="F99" s="32">
        <f>IFERROR(VLOOKUP(B99,'Egyéni lista'!$B$4:$L$263,5,0),0)</f>
        <v>0</v>
      </c>
      <c r="G99" s="32">
        <f>IFERROR(VLOOKUP(B99,'Egyéni lista'!$B$4:$L$263,6,0),0)</f>
        <v>0</v>
      </c>
      <c r="H99" s="32">
        <f>IFERROR(VLOOKUP(B99,'Egyéni lista'!$B$4:$L$263,7,0),0)</f>
        <v>0</v>
      </c>
      <c r="I99" s="82">
        <f>IFERROR(VLOOKUP(B99,'Egyéni lista'!$B$4:$L$263,8,0),0)</f>
        <v>0</v>
      </c>
      <c r="J99" s="82">
        <f>IFERROR(VLOOKUP(B99,'Egyéni lista'!$B$4:$L$263,9,0),0)</f>
        <v>0</v>
      </c>
      <c r="K99" s="26">
        <f>IFERROR(VLOOKUP(B99,'Egyéni lista'!$B$4:$L$263,10,0),0)</f>
        <v>0</v>
      </c>
      <c r="L99" s="87">
        <f>IFERROR(VLOOKUP(B99,'Egyéni lista'!$B$4:$L$263,11,0),0)</f>
        <v>0</v>
      </c>
    </row>
    <row r="100" spans="1:12" ht="15" hidden="1" customHeight="1" x14ac:dyDescent="0.2">
      <c r="A100" s="80" t="s">
        <v>117</v>
      </c>
      <c r="B100" s="103"/>
      <c r="C100" s="81">
        <f>IFERROR(VLOOKUP(B100,'Egyéni lista'!$B$4:$L$263,2,0),0)</f>
        <v>0</v>
      </c>
      <c r="D100" s="82">
        <f>IFERROR(VLOOKUP(B100,'Egyéni lista'!$B$4:$L$263,3,0),0)</f>
        <v>0</v>
      </c>
      <c r="E100" s="32">
        <f>IFERROR(VLOOKUP(B100,'Egyéni lista'!$B$4:$L$263,4,0),0)</f>
        <v>0</v>
      </c>
      <c r="F100" s="32">
        <f>IFERROR(VLOOKUP(B100,'Egyéni lista'!$B$4:$L$263,5,0),0)</f>
        <v>0</v>
      </c>
      <c r="G100" s="32">
        <f>IFERROR(VLOOKUP(B100,'Egyéni lista'!$B$4:$L$263,6,0),0)</f>
        <v>0</v>
      </c>
      <c r="H100" s="32">
        <f>IFERROR(VLOOKUP(B100,'Egyéni lista'!$B$4:$L$263,7,0),0)</f>
        <v>0</v>
      </c>
      <c r="I100" s="82">
        <f>IFERROR(VLOOKUP(B100,'Egyéni lista'!$B$4:$L$263,8,0),0)</f>
        <v>0</v>
      </c>
      <c r="J100" s="82">
        <f>IFERROR(VLOOKUP(B100,'Egyéni lista'!$B$4:$L$263,9,0),0)</f>
        <v>0</v>
      </c>
      <c r="K100" s="26">
        <f>IFERROR(VLOOKUP(B100,'Egyéni lista'!$B$4:$L$263,10,0),0)</f>
        <v>0</v>
      </c>
      <c r="L100" s="87">
        <f>IFERROR(VLOOKUP(B100,'Egyéni lista'!$B$4:$L$263,11,0),0)</f>
        <v>0</v>
      </c>
    </row>
    <row r="101" spans="1:12" ht="15" hidden="1" customHeight="1" x14ac:dyDescent="0.2">
      <c r="A101" s="80" t="s">
        <v>118</v>
      </c>
      <c r="B101" s="103"/>
      <c r="C101" s="81">
        <f>IFERROR(VLOOKUP(B101,'Egyéni lista'!$B$4:$L$263,2,0),0)</f>
        <v>0</v>
      </c>
      <c r="D101" s="82">
        <f>IFERROR(VLOOKUP(B101,'Egyéni lista'!$B$4:$L$263,3,0),0)</f>
        <v>0</v>
      </c>
      <c r="E101" s="32">
        <f>IFERROR(VLOOKUP(B101,'Egyéni lista'!$B$4:$L$263,4,0),0)</f>
        <v>0</v>
      </c>
      <c r="F101" s="32">
        <f>IFERROR(VLOOKUP(B101,'Egyéni lista'!$B$4:$L$263,5,0),0)</f>
        <v>0</v>
      </c>
      <c r="G101" s="32">
        <f>IFERROR(VLOOKUP(B101,'Egyéni lista'!$B$4:$L$263,6,0),0)</f>
        <v>0</v>
      </c>
      <c r="H101" s="32">
        <f>IFERROR(VLOOKUP(B101,'Egyéni lista'!$B$4:$L$263,7,0),0)</f>
        <v>0</v>
      </c>
      <c r="I101" s="82">
        <f>IFERROR(VLOOKUP(B101,'Egyéni lista'!$B$4:$L$263,8,0),0)</f>
        <v>0</v>
      </c>
      <c r="J101" s="82">
        <f>IFERROR(VLOOKUP(B101,'Egyéni lista'!$B$4:$L$263,9,0),0)</f>
        <v>0</v>
      </c>
      <c r="K101" s="26">
        <f>IFERROR(VLOOKUP(B101,'Egyéni lista'!$B$4:$L$263,10,0),0)</f>
        <v>0</v>
      </c>
      <c r="L101" s="87">
        <f>IFERROR(VLOOKUP(B101,'Egyéni lista'!$B$4:$L$263,11,0),0)</f>
        <v>0</v>
      </c>
    </row>
    <row r="102" spans="1:12" ht="15" hidden="1" customHeight="1" x14ac:dyDescent="0.2">
      <c r="A102" s="80" t="s">
        <v>119</v>
      </c>
      <c r="B102" s="103"/>
      <c r="C102" s="81">
        <f>IFERROR(VLOOKUP(B102,'Egyéni lista'!$B$4:$L$263,2,0),0)</f>
        <v>0</v>
      </c>
      <c r="D102" s="82">
        <f>IFERROR(VLOOKUP(B102,'Egyéni lista'!$B$4:$L$263,3,0),0)</f>
        <v>0</v>
      </c>
      <c r="E102" s="32">
        <f>IFERROR(VLOOKUP(B102,'Egyéni lista'!$B$4:$L$263,4,0),0)</f>
        <v>0</v>
      </c>
      <c r="F102" s="32">
        <f>IFERROR(VLOOKUP(B102,'Egyéni lista'!$B$4:$L$263,5,0),0)</f>
        <v>0</v>
      </c>
      <c r="G102" s="32">
        <f>IFERROR(VLOOKUP(B102,'Egyéni lista'!$B$4:$L$263,6,0),0)</f>
        <v>0</v>
      </c>
      <c r="H102" s="32">
        <f>IFERROR(VLOOKUP(B102,'Egyéni lista'!$B$4:$L$263,7,0),0)</f>
        <v>0</v>
      </c>
      <c r="I102" s="82">
        <f>IFERROR(VLOOKUP(B102,'Egyéni lista'!$B$4:$L$263,8,0),0)</f>
        <v>0</v>
      </c>
      <c r="J102" s="82">
        <f>IFERROR(VLOOKUP(B102,'Egyéni lista'!$B$4:$L$263,9,0),0)</f>
        <v>0</v>
      </c>
      <c r="K102" s="26">
        <f>IFERROR(VLOOKUP(B102,'Egyéni lista'!$B$4:$L$263,10,0),0)</f>
        <v>0</v>
      </c>
      <c r="L102" s="87">
        <f>IFERROR(VLOOKUP(B102,'Egyéni lista'!$B$4:$L$263,11,0),0)</f>
        <v>0</v>
      </c>
    </row>
    <row r="103" spans="1:12" ht="15.75" hidden="1" customHeight="1" x14ac:dyDescent="0.2">
      <c r="A103" s="80" t="s">
        <v>120</v>
      </c>
      <c r="B103" s="103"/>
      <c r="C103" s="81">
        <f>IFERROR(VLOOKUP(B103,'Egyéni lista'!$B$4:$L$263,2,0),0)</f>
        <v>0</v>
      </c>
      <c r="D103" s="82">
        <f>IFERROR(VLOOKUP(B103,'Egyéni lista'!$B$4:$L$263,3,0),0)</f>
        <v>0</v>
      </c>
      <c r="E103" s="32">
        <f>IFERROR(VLOOKUP(B103,'Egyéni lista'!$B$4:$L$263,4,0),0)</f>
        <v>0</v>
      </c>
      <c r="F103" s="32">
        <f>IFERROR(VLOOKUP(B103,'Egyéni lista'!$B$4:$L$263,5,0),0)</f>
        <v>0</v>
      </c>
      <c r="G103" s="32">
        <f>IFERROR(VLOOKUP(B103,'Egyéni lista'!$B$4:$L$263,6,0),0)</f>
        <v>0</v>
      </c>
      <c r="H103" s="32">
        <f>IFERROR(VLOOKUP(B103,'Egyéni lista'!$B$4:$L$263,7,0),0)</f>
        <v>0</v>
      </c>
      <c r="I103" s="82">
        <f>IFERROR(VLOOKUP(B103,'Egyéni lista'!$B$4:$L$263,8,0),0)</f>
        <v>0</v>
      </c>
      <c r="J103" s="82">
        <f>IFERROR(VLOOKUP(B103,'Egyéni lista'!$B$4:$L$263,9,0),0)</f>
        <v>0</v>
      </c>
      <c r="K103" s="26">
        <f>IFERROR(VLOOKUP(B103,'Egyéni lista'!$B$4:$L$263,10,0),0)</f>
        <v>0</v>
      </c>
      <c r="L103" s="87">
        <f>IFERROR(VLOOKUP(B103,'Egyéni lista'!$B$4:$L$263,11,0),0)</f>
        <v>0</v>
      </c>
    </row>
    <row r="104" spans="1:12" ht="15" hidden="1" customHeight="1" x14ac:dyDescent="0.2">
      <c r="A104" s="80" t="s">
        <v>121</v>
      </c>
      <c r="B104" s="103"/>
      <c r="C104" s="81">
        <f>IFERROR(VLOOKUP(B104,'Egyéni lista'!$B$4:$L$263,2,0),0)</f>
        <v>0</v>
      </c>
      <c r="D104" s="82">
        <f>IFERROR(VLOOKUP(B104,'Egyéni lista'!$B$4:$L$263,3,0),0)</f>
        <v>0</v>
      </c>
      <c r="E104" s="32">
        <f>IFERROR(VLOOKUP(B104,'Egyéni lista'!$B$4:$L$263,4,0),0)</f>
        <v>0</v>
      </c>
      <c r="F104" s="32">
        <f>IFERROR(VLOOKUP(B104,'Egyéni lista'!$B$4:$L$263,5,0),0)</f>
        <v>0</v>
      </c>
      <c r="G104" s="32">
        <f>IFERROR(VLOOKUP(B104,'Egyéni lista'!$B$4:$L$263,6,0),0)</f>
        <v>0</v>
      </c>
      <c r="H104" s="32">
        <f>IFERROR(VLOOKUP(B104,'Egyéni lista'!$B$4:$L$263,7,0),0)</f>
        <v>0</v>
      </c>
      <c r="I104" s="82">
        <f>IFERROR(VLOOKUP(B104,'Egyéni lista'!$B$4:$L$263,8,0),0)</f>
        <v>0</v>
      </c>
      <c r="J104" s="82">
        <f>IFERROR(VLOOKUP(B104,'Egyéni lista'!$B$4:$L$263,9,0),0)</f>
        <v>0</v>
      </c>
      <c r="K104" s="26">
        <f>IFERROR(VLOOKUP(B104,'Egyéni lista'!$B$4:$L$263,10,0),0)</f>
        <v>0</v>
      </c>
      <c r="L104" s="87">
        <f>IFERROR(VLOOKUP(B104,'Egyéni lista'!$B$4:$L$263,11,0),0)</f>
        <v>0</v>
      </c>
    </row>
    <row r="105" spans="1:12" ht="15" hidden="1" customHeight="1" x14ac:dyDescent="0.2">
      <c r="A105" s="80" t="s">
        <v>122</v>
      </c>
      <c r="B105" s="103"/>
      <c r="C105" s="81">
        <f>IFERROR(VLOOKUP(B105,'Egyéni lista'!$B$4:$L$263,2,0),0)</f>
        <v>0</v>
      </c>
      <c r="D105" s="82">
        <f>IFERROR(VLOOKUP(B105,'Egyéni lista'!$B$4:$L$263,3,0),0)</f>
        <v>0</v>
      </c>
      <c r="E105" s="32">
        <f>IFERROR(VLOOKUP(B105,'Egyéni lista'!$B$4:$L$263,4,0),0)</f>
        <v>0</v>
      </c>
      <c r="F105" s="32">
        <f>IFERROR(VLOOKUP(B105,'Egyéni lista'!$B$4:$L$263,5,0),0)</f>
        <v>0</v>
      </c>
      <c r="G105" s="32">
        <f>IFERROR(VLOOKUP(B105,'Egyéni lista'!$B$4:$L$263,6,0),0)</f>
        <v>0</v>
      </c>
      <c r="H105" s="32">
        <f>IFERROR(VLOOKUP(B105,'Egyéni lista'!$B$4:$L$263,7,0),0)</f>
        <v>0</v>
      </c>
      <c r="I105" s="82">
        <f>IFERROR(VLOOKUP(B105,'Egyéni lista'!$B$4:$L$263,8,0),0)</f>
        <v>0</v>
      </c>
      <c r="J105" s="82">
        <f>IFERROR(VLOOKUP(B105,'Egyéni lista'!$B$4:$L$263,9,0),0)</f>
        <v>0</v>
      </c>
      <c r="K105" s="26">
        <f>IFERROR(VLOOKUP(B105,'Egyéni lista'!$B$4:$L$263,10,0),0)</f>
        <v>0</v>
      </c>
      <c r="L105" s="87">
        <f>IFERROR(VLOOKUP(B105,'Egyéni lista'!$B$4:$L$263,11,0),0)</f>
        <v>0</v>
      </c>
    </row>
    <row r="106" spans="1:12" ht="15" hidden="1" customHeight="1" x14ac:dyDescent="0.2">
      <c r="A106" s="80" t="s">
        <v>123</v>
      </c>
      <c r="B106" s="103"/>
      <c r="C106" s="81">
        <f>IFERROR(VLOOKUP(B106,'Egyéni lista'!$B$4:$L$263,2,0),0)</f>
        <v>0</v>
      </c>
      <c r="D106" s="82">
        <f>IFERROR(VLOOKUP(B106,'Egyéni lista'!$B$4:$L$263,3,0),0)</f>
        <v>0</v>
      </c>
      <c r="E106" s="32">
        <f>IFERROR(VLOOKUP(B106,'Egyéni lista'!$B$4:$L$263,4,0),0)</f>
        <v>0</v>
      </c>
      <c r="F106" s="32">
        <f>IFERROR(VLOOKUP(B106,'Egyéni lista'!$B$4:$L$263,5,0),0)</f>
        <v>0</v>
      </c>
      <c r="G106" s="32">
        <f>IFERROR(VLOOKUP(B106,'Egyéni lista'!$B$4:$L$263,6,0),0)</f>
        <v>0</v>
      </c>
      <c r="H106" s="32">
        <f>IFERROR(VLOOKUP(B106,'Egyéni lista'!$B$4:$L$263,7,0),0)</f>
        <v>0</v>
      </c>
      <c r="I106" s="82">
        <f>IFERROR(VLOOKUP(B106,'Egyéni lista'!$B$4:$L$263,8,0),0)</f>
        <v>0</v>
      </c>
      <c r="J106" s="82">
        <f>IFERROR(VLOOKUP(B106,'Egyéni lista'!$B$4:$L$263,9,0),0)</f>
        <v>0</v>
      </c>
      <c r="K106" s="26">
        <f>IFERROR(VLOOKUP(B106,'Egyéni lista'!$B$4:$L$263,10,0),0)</f>
        <v>0</v>
      </c>
      <c r="L106" s="87">
        <f>IFERROR(VLOOKUP(B106,'Egyéni lista'!$B$4:$L$263,11,0),0)</f>
        <v>0</v>
      </c>
    </row>
    <row r="107" spans="1:12" ht="15.75" hidden="1" customHeight="1" x14ac:dyDescent="0.2">
      <c r="A107" s="80" t="s">
        <v>124</v>
      </c>
      <c r="B107" s="103"/>
      <c r="C107" s="81">
        <f>IFERROR(VLOOKUP(B107,'Egyéni lista'!$B$4:$L$263,2,0),0)</f>
        <v>0</v>
      </c>
      <c r="D107" s="82">
        <f>IFERROR(VLOOKUP(B107,'Egyéni lista'!$B$4:$L$263,3,0),0)</f>
        <v>0</v>
      </c>
      <c r="E107" s="32">
        <f>IFERROR(VLOOKUP(B107,'Egyéni lista'!$B$4:$L$263,4,0),0)</f>
        <v>0</v>
      </c>
      <c r="F107" s="32">
        <f>IFERROR(VLOOKUP(B107,'Egyéni lista'!$B$4:$L$263,5,0),0)</f>
        <v>0</v>
      </c>
      <c r="G107" s="32">
        <f>IFERROR(VLOOKUP(B107,'Egyéni lista'!$B$4:$L$263,6,0),0)</f>
        <v>0</v>
      </c>
      <c r="H107" s="32">
        <f>IFERROR(VLOOKUP(B107,'Egyéni lista'!$B$4:$L$263,7,0),0)</f>
        <v>0</v>
      </c>
      <c r="I107" s="82">
        <f>IFERROR(VLOOKUP(B107,'Egyéni lista'!$B$4:$L$263,8,0),0)</f>
        <v>0</v>
      </c>
      <c r="J107" s="82">
        <f>IFERROR(VLOOKUP(B107,'Egyéni lista'!$B$4:$L$263,9,0),0)</f>
        <v>0</v>
      </c>
      <c r="K107" s="26">
        <f>IFERROR(VLOOKUP(B107,'Egyéni lista'!$B$4:$L$263,10,0),0)</f>
        <v>0</v>
      </c>
      <c r="L107" s="87">
        <f>IFERROR(VLOOKUP(B107,'Egyéni lista'!$B$4:$L$263,11,0),0)</f>
        <v>0</v>
      </c>
    </row>
    <row r="108" spans="1:12" ht="15" hidden="1" customHeight="1" x14ac:dyDescent="0.2">
      <c r="A108" s="80" t="s">
        <v>125</v>
      </c>
      <c r="B108" s="103"/>
      <c r="C108" s="81">
        <f>IFERROR(VLOOKUP(B108,'Egyéni lista'!$B$4:$L$263,2,0),0)</f>
        <v>0</v>
      </c>
      <c r="D108" s="82">
        <f>IFERROR(VLOOKUP(B108,'Egyéni lista'!$B$4:$L$263,3,0),0)</f>
        <v>0</v>
      </c>
      <c r="E108" s="32">
        <f>IFERROR(VLOOKUP(B108,'Egyéni lista'!$B$4:$L$263,4,0),0)</f>
        <v>0</v>
      </c>
      <c r="F108" s="32">
        <f>IFERROR(VLOOKUP(B108,'Egyéni lista'!$B$4:$L$263,5,0),0)</f>
        <v>0</v>
      </c>
      <c r="G108" s="32">
        <f>IFERROR(VLOOKUP(B108,'Egyéni lista'!$B$4:$L$263,6,0),0)</f>
        <v>0</v>
      </c>
      <c r="H108" s="32">
        <f>IFERROR(VLOOKUP(B108,'Egyéni lista'!$B$4:$L$263,7,0),0)</f>
        <v>0</v>
      </c>
      <c r="I108" s="82">
        <f>IFERROR(VLOOKUP(B108,'Egyéni lista'!$B$4:$L$263,8,0),0)</f>
        <v>0</v>
      </c>
      <c r="J108" s="82">
        <f>IFERROR(VLOOKUP(B108,'Egyéni lista'!$B$4:$L$263,9,0),0)</f>
        <v>0</v>
      </c>
      <c r="K108" s="26">
        <f>IFERROR(VLOOKUP(B108,'Egyéni lista'!$B$4:$L$263,10,0),0)</f>
        <v>0</v>
      </c>
      <c r="L108" s="87">
        <f>IFERROR(VLOOKUP(B108,'Egyéni lista'!$B$4:$L$263,11,0),0)</f>
        <v>0</v>
      </c>
    </row>
    <row r="109" spans="1:12" ht="15" hidden="1" customHeight="1" x14ac:dyDescent="0.2">
      <c r="A109" s="80" t="s">
        <v>126</v>
      </c>
      <c r="B109" s="103"/>
      <c r="C109" s="81">
        <f>IFERROR(VLOOKUP(B109,'Egyéni lista'!$B$4:$L$263,2,0),0)</f>
        <v>0</v>
      </c>
      <c r="D109" s="82">
        <f>IFERROR(VLOOKUP(B109,'Egyéni lista'!$B$4:$L$263,3,0),0)</f>
        <v>0</v>
      </c>
      <c r="E109" s="32">
        <f>IFERROR(VLOOKUP(B109,'Egyéni lista'!$B$4:$L$263,4,0),0)</f>
        <v>0</v>
      </c>
      <c r="F109" s="32">
        <f>IFERROR(VLOOKUP(B109,'Egyéni lista'!$B$4:$L$263,5,0),0)</f>
        <v>0</v>
      </c>
      <c r="G109" s="32">
        <f>IFERROR(VLOOKUP(B109,'Egyéni lista'!$B$4:$L$263,6,0),0)</f>
        <v>0</v>
      </c>
      <c r="H109" s="32">
        <f>IFERROR(VLOOKUP(B109,'Egyéni lista'!$B$4:$L$263,7,0),0)</f>
        <v>0</v>
      </c>
      <c r="I109" s="82">
        <f>IFERROR(VLOOKUP(B109,'Egyéni lista'!$B$4:$L$263,8,0),0)</f>
        <v>0</v>
      </c>
      <c r="J109" s="82">
        <f>IFERROR(VLOOKUP(B109,'Egyéni lista'!$B$4:$L$263,9,0),0)</f>
        <v>0</v>
      </c>
      <c r="K109" s="26">
        <f>IFERROR(VLOOKUP(B109,'Egyéni lista'!$B$4:$L$263,10,0),0)</f>
        <v>0</v>
      </c>
      <c r="L109" s="87">
        <f>IFERROR(VLOOKUP(B109,'Egyéni lista'!$B$4:$L$263,11,0),0)</f>
        <v>0</v>
      </c>
    </row>
    <row r="110" spans="1:12" ht="15" hidden="1" customHeight="1" x14ac:dyDescent="0.2">
      <c r="A110" s="80" t="s">
        <v>127</v>
      </c>
      <c r="B110" s="103"/>
      <c r="C110" s="81">
        <f>IFERROR(VLOOKUP(B110,'Egyéni lista'!$B$4:$L$263,2,0),0)</f>
        <v>0</v>
      </c>
      <c r="D110" s="82">
        <f>IFERROR(VLOOKUP(B110,'Egyéni lista'!$B$4:$L$263,3,0),0)</f>
        <v>0</v>
      </c>
      <c r="E110" s="32">
        <f>IFERROR(VLOOKUP(B110,'Egyéni lista'!$B$4:$L$263,4,0),0)</f>
        <v>0</v>
      </c>
      <c r="F110" s="32">
        <f>IFERROR(VLOOKUP(B110,'Egyéni lista'!$B$4:$L$263,5,0),0)</f>
        <v>0</v>
      </c>
      <c r="G110" s="32">
        <f>IFERROR(VLOOKUP(B110,'Egyéni lista'!$B$4:$L$263,6,0),0)</f>
        <v>0</v>
      </c>
      <c r="H110" s="32">
        <f>IFERROR(VLOOKUP(B110,'Egyéni lista'!$B$4:$L$263,7,0),0)</f>
        <v>0</v>
      </c>
      <c r="I110" s="82">
        <f>IFERROR(VLOOKUP(B110,'Egyéni lista'!$B$4:$L$263,8,0),0)</f>
        <v>0</v>
      </c>
      <c r="J110" s="82">
        <f>IFERROR(VLOOKUP(B110,'Egyéni lista'!$B$4:$L$263,9,0),0)</f>
        <v>0</v>
      </c>
      <c r="K110" s="26">
        <f>IFERROR(VLOOKUP(B110,'Egyéni lista'!$B$4:$L$263,10,0),0)</f>
        <v>0</v>
      </c>
      <c r="L110" s="87">
        <f>IFERROR(VLOOKUP(B110,'Egyéni lista'!$B$4:$L$263,11,0),0)</f>
        <v>0</v>
      </c>
    </row>
    <row r="111" spans="1:12" ht="15.75" hidden="1" customHeight="1" x14ac:dyDescent="0.2">
      <c r="A111" s="80" t="s">
        <v>128</v>
      </c>
      <c r="B111" s="103"/>
      <c r="C111" s="81">
        <f>IFERROR(VLOOKUP(B111,'Egyéni lista'!$B$4:$L$263,2,0),0)</f>
        <v>0</v>
      </c>
      <c r="D111" s="82">
        <f>IFERROR(VLOOKUP(B111,'Egyéni lista'!$B$4:$L$263,3,0),0)</f>
        <v>0</v>
      </c>
      <c r="E111" s="32">
        <f>IFERROR(VLOOKUP(B111,'Egyéni lista'!$B$4:$L$263,4,0),0)</f>
        <v>0</v>
      </c>
      <c r="F111" s="32">
        <f>IFERROR(VLOOKUP(B111,'Egyéni lista'!$B$4:$L$263,5,0),0)</f>
        <v>0</v>
      </c>
      <c r="G111" s="32">
        <f>IFERROR(VLOOKUP(B111,'Egyéni lista'!$B$4:$L$263,6,0),0)</f>
        <v>0</v>
      </c>
      <c r="H111" s="32">
        <f>IFERROR(VLOOKUP(B111,'Egyéni lista'!$B$4:$L$263,7,0),0)</f>
        <v>0</v>
      </c>
      <c r="I111" s="82">
        <f>IFERROR(VLOOKUP(B111,'Egyéni lista'!$B$4:$L$263,8,0),0)</f>
        <v>0</v>
      </c>
      <c r="J111" s="82">
        <f>IFERROR(VLOOKUP(B111,'Egyéni lista'!$B$4:$L$263,9,0),0)</f>
        <v>0</v>
      </c>
      <c r="K111" s="26">
        <f>IFERROR(VLOOKUP(B111,'Egyéni lista'!$B$4:$L$263,10,0),0)</f>
        <v>0</v>
      </c>
      <c r="L111" s="87">
        <f>IFERROR(VLOOKUP(B111,'Egyéni lista'!$B$4:$L$263,11,0),0)</f>
        <v>0</v>
      </c>
    </row>
    <row r="112" spans="1:12" ht="15" hidden="1" customHeight="1" x14ac:dyDescent="0.2">
      <c r="A112" s="80" t="s">
        <v>129</v>
      </c>
      <c r="B112" s="103"/>
      <c r="C112" s="81">
        <f>IFERROR(VLOOKUP(B112,'Egyéni lista'!$B$4:$L$263,2,0),0)</f>
        <v>0</v>
      </c>
      <c r="D112" s="82">
        <f>IFERROR(VLOOKUP(B112,'Egyéni lista'!$B$4:$L$263,3,0),0)</f>
        <v>0</v>
      </c>
      <c r="E112" s="32">
        <f>IFERROR(VLOOKUP(B112,'Egyéni lista'!$B$4:$L$263,4,0),0)</f>
        <v>0</v>
      </c>
      <c r="F112" s="32">
        <f>IFERROR(VLOOKUP(B112,'Egyéni lista'!$B$4:$L$263,5,0),0)</f>
        <v>0</v>
      </c>
      <c r="G112" s="32">
        <f>IFERROR(VLOOKUP(B112,'Egyéni lista'!$B$4:$L$263,6,0),0)</f>
        <v>0</v>
      </c>
      <c r="H112" s="32">
        <f>IFERROR(VLOOKUP(B112,'Egyéni lista'!$B$4:$L$263,7,0),0)</f>
        <v>0</v>
      </c>
      <c r="I112" s="82">
        <f>IFERROR(VLOOKUP(B112,'Egyéni lista'!$B$4:$L$263,8,0),0)</f>
        <v>0</v>
      </c>
      <c r="J112" s="82">
        <f>IFERROR(VLOOKUP(B112,'Egyéni lista'!$B$4:$L$263,9,0),0)</f>
        <v>0</v>
      </c>
      <c r="K112" s="26">
        <f>IFERROR(VLOOKUP(B112,'Egyéni lista'!$B$4:$L$263,10,0),0)</f>
        <v>0</v>
      </c>
      <c r="L112" s="87">
        <f>IFERROR(VLOOKUP(B112,'Egyéni lista'!$B$4:$L$263,11,0),0)</f>
        <v>0</v>
      </c>
    </row>
    <row r="113" spans="1:12" ht="15" hidden="1" customHeight="1" x14ac:dyDescent="0.2">
      <c r="A113" s="80" t="s">
        <v>130</v>
      </c>
      <c r="B113" s="103"/>
      <c r="C113" s="81">
        <f>IFERROR(VLOOKUP(B113,'Egyéni lista'!$B$4:$L$263,2,0),0)</f>
        <v>0</v>
      </c>
      <c r="D113" s="82">
        <f>IFERROR(VLOOKUP(B113,'Egyéni lista'!$B$4:$L$263,3,0),0)</f>
        <v>0</v>
      </c>
      <c r="E113" s="32">
        <f>IFERROR(VLOOKUP(B113,'Egyéni lista'!$B$4:$L$263,4,0),0)</f>
        <v>0</v>
      </c>
      <c r="F113" s="32">
        <f>IFERROR(VLOOKUP(B113,'Egyéni lista'!$B$4:$L$263,5,0),0)</f>
        <v>0</v>
      </c>
      <c r="G113" s="32">
        <f>IFERROR(VLOOKUP(B113,'Egyéni lista'!$B$4:$L$263,6,0),0)</f>
        <v>0</v>
      </c>
      <c r="H113" s="32">
        <f>IFERROR(VLOOKUP(B113,'Egyéni lista'!$B$4:$L$263,7,0),0)</f>
        <v>0</v>
      </c>
      <c r="I113" s="82">
        <f>IFERROR(VLOOKUP(B113,'Egyéni lista'!$B$4:$L$263,8,0),0)</f>
        <v>0</v>
      </c>
      <c r="J113" s="82">
        <f>IFERROR(VLOOKUP(B113,'Egyéni lista'!$B$4:$L$263,9,0),0)</f>
        <v>0</v>
      </c>
      <c r="K113" s="26">
        <f>IFERROR(VLOOKUP(B113,'Egyéni lista'!$B$4:$L$263,10,0),0)</f>
        <v>0</v>
      </c>
      <c r="L113" s="87">
        <f>IFERROR(VLOOKUP(B113,'Egyéni lista'!$B$4:$L$263,11,0),0)</f>
        <v>0</v>
      </c>
    </row>
    <row r="114" spans="1:12" ht="15" hidden="1" customHeight="1" x14ac:dyDescent="0.2">
      <c r="A114" s="80" t="s">
        <v>131</v>
      </c>
      <c r="B114" s="103"/>
      <c r="C114" s="81">
        <f>IFERROR(VLOOKUP(B114,'Egyéni lista'!$B$4:$L$263,2,0),0)</f>
        <v>0</v>
      </c>
      <c r="D114" s="82">
        <f>IFERROR(VLOOKUP(B114,'Egyéni lista'!$B$4:$L$263,3,0),0)</f>
        <v>0</v>
      </c>
      <c r="E114" s="32">
        <f>IFERROR(VLOOKUP(B114,'Egyéni lista'!$B$4:$L$263,4,0),0)</f>
        <v>0</v>
      </c>
      <c r="F114" s="32">
        <f>IFERROR(VLOOKUP(B114,'Egyéni lista'!$B$4:$L$263,5,0),0)</f>
        <v>0</v>
      </c>
      <c r="G114" s="32">
        <f>IFERROR(VLOOKUP(B114,'Egyéni lista'!$B$4:$L$263,6,0),0)</f>
        <v>0</v>
      </c>
      <c r="H114" s="32">
        <f>IFERROR(VLOOKUP(B114,'Egyéni lista'!$B$4:$L$263,7,0),0)</f>
        <v>0</v>
      </c>
      <c r="I114" s="82">
        <f>IFERROR(VLOOKUP(B114,'Egyéni lista'!$B$4:$L$263,8,0),0)</f>
        <v>0</v>
      </c>
      <c r="J114" s="82">
        <f>IFERROR(VLOOKUP(B114,'Egyéni lista'!$B$4:$L$263,9,0),0)</f>
        <v>0</v>
      </c>
      <c r="K114" s="26">
        <f>IFERROR(VLOOKUP(B114,'Egyéni lista'!$B$4:$L$263,10,0),0)</f>
        <v>0</v>
      </c>
      <c r="L114" s="87">
        <f>IFERROR(VLOOKUP(B114,'Egyéni lista'!$B$4:$L$263,11,0),0)</f>
        <v>0</v>
      </c>
    </row>
    <row r="115" spans="1:12" ht="15.75" hidden="1" customHeight="1" x14ac:dyDescent="0.2">
      <c r="A115" s="80" t="s">
        <v>132</v>
      </c>
      <c r="B115" s="103"/>
      <c r="C115" s="81">
        <f>IFERROR(VLOOKUP(B115,'Egyéni lista'!$B$4:$L$263,2,0),0)</f>
        <v>0</v>
      </c>
      <c r="D115" s="82">
        <f>IFERROR(VLOOKUP(B115,'Egyéni lista'!$B$4:$L$263,3,0),0)</f>
        <v>0</v>
      </c>
      <c r="E115" s="32">
        <f>IFERROR(VLOOKUP(B115,'Egyéni lista'!$B$4:$L$263,4,0),0)</f>
        <v>0</v>
      </c>
      <c r="F115" s="32">
        <f>IFERROR(VLOOKUP(B115,'Egyéni lista'!$B$4:$L$263,5,0),0)</f>
        <v>0</v>
      </c>
      <c r="G115" s="32">
        <f>IFERROR(VLOOKUP(B115,'Egyéni lista'!$B$4:$L$263,6,0),0)</f>
        <v>0</v>
      </c>
      <c r="H115" s="32">
        <f>IFERROR(VLOOKUP(B115,'Egyéni lista'!$B$4:$L$263,7,0),0)</f>
        <v>0</v>
      </c>
      <c r="I115" s="82">
        <f>IFERROR(VLOOKUP(B115,'Egyéni lista'!$B$4:$L$263,8,0),0)</f>
        <v>0</v>
      </c>
      <c r="J115" s="82">
        <f>IFERROR(VLOOKUP(B115,'Egyéni lista'!$B$4:$L$263,9,0),0)</f>
        <v>0</v>
      </c>
      <c r="K115" s="26">
        <f>IFERROR(VLOOKUP(B115,'Egyéni lista'!$B$4:$L$263,10,0),0)</f>
        <v>0</v>
      </c>
      <c r="L115" s="87">
        <f>IFERROR(VLOOKUP(B115,'Egyéni lista'!$B$4:$L$263,11,0),0)</f>
        <v>0</v>
      </c>
    </row>
    <row r="116" spans="1:12" ht="15" hidden="1" customHeight="1" x14ac:dyDescent="0.2">
      <c r="A116" s="80" t="s">
        <v>133</v>
      </c>
      <c r="B116" s="103"/>
      <c r="C116" s="81">
        <f>IFERROR(VLOOKUP(B116,'Egyéni lista'!$B$4:$L$263,2,0),0)</f>
        <v>0</v>
      </c>
      <c r="D116" s="82">
        <f>IFERROR(VLOOKUP(B116,'Egyéni lista'!$B$4:$L$263,3,0),0)</f>
        <v>0</v>
      </c>
      <c r="E116" s="32">
        <f>IFERROR(VLOOKUP(B116,'Egyéni lista'!$B$4:$L$263,4,0),0)</f>
        <v>0</v>
      </c>
      <c r="F116" s="32">
        <f>IFERROR(VLOOKUP(B116,'Egyéni lista'!$B$4:$L$263,5,0),0)</f>
        <v>0</v>
      </c>
      <c r="G116" s="32">
        <f>IFERROR(VLOOKUP(B116,'Egyéni lista'!$B$4:$L$263,6,0),0)</f>
        <v>0</v>
      </c>
      <c r="H116" s="32">
        <f>IFERROR(VLOOKUP(B116,'Egyéni lista'!$B$4:$L$263,7,0),0)</f>
        <v>0</v>
      </c>
      <c r="I116" s="82">
        <f>IFERROR(VLOOKUP(B116,'Egyéni lista'!$B$4:$L$263,8,0),0)</f>
        <v>0</v>
      </c>
      <c r="J116" s="82">
        <f>IFERROR(VLOOKUP(B116,'Egyéni lista'!$B$4:$L$263,9,0),0)</f>
        <v>0</v>
      </c>
      <c r="K116" s="26">
        <f>IFERROR(VLOOKUP(B116,'Egyéni lista'!$B$4:$L$263,10,0),0)</f>
        <v>0</v>
      </c>
      <c r="L116" s="87">
        <f>IFERROR(VLOOKUP(B116,'Egyéni lista'!$B$4:$L$263,11,0),0)</f>
        <v>0</v>
      </c>
    </row>
    <row r="117" spans="1:12" ht="15" hidden="1" customHeight="1" x14ac:dyDescent="0.2">
      <c r="A117" s="80" t="s">
        <v>134</v>
      </c>
      <c r="B117" s="103"/>
      <c r="C117" s="81">
        <f>IFERROR(VLOOKUP(B117,'Egyéni lista'!$B$4:$L$263,2,0),0)</f>
        <v>0</v>
      </c>
      <c r="D117" s="82">
        <f>IFERROR(VLOOKUP(B117,'Egyéni lista'!$B$4:$L$263,3,0),0)</f>
        <v>0</v>
      </c>
      <c r="E117" s="32">
        <f>IFERROR(VLOOKUP(B117,'Egyéni lista'!$B$4:$L$263,4,0),0)</f>
        <v>0</v>
      </c>
      <c r="F117" s="32">
        <f>IFERROR(VLOOKUP(B117,'Egyéni lista'!$B$4:$L$263,5,0),0)</f>
        <v>0</v>
      </c>
      <c r="G117" s="32">
        <f>IFERROR(VLOOKUP(B117,'Egyéni lista'!$B$4:$L$263,6,0),0)</f>
        <v>0</v>
      </c>
      <c r="H117" s="32">
        <f>IFERROR(VLOOKUP(B117,'Egyéni lista'!$B$4:$L$263,7,0),0)</f>
        <v>0</v>
      </c>
      <c r="I117" s="82">
        <f>IFERROR(VLOOKUP(B117,'Egyéni lista'!$B$4:$L$263,8,0),0)</f>
        <v>0</v>
      </c>
      <c r="J117" s="82">
        <f>IFERROR(VLOOKUP(B117,'Egyéni lista'!$B$4:$L$263,9,0),0)</f>
        <v>0</v>
      </c>
      <c r="K117" s="26">
        <f>IFERROR(VLOOKUP(B117,'Egyéni lista'!$B$4:$L$263,10,0),0)</f>
        <v>0</v>
      </c>
      <c r="L117" s="87">
        <f>IFERROR(VLOOKUP(B117,'Egyéni lista'!$B$4:$L$263,11,0),0)</f>
        <v>0</v>
      </c>
    </row>
    <row r="118" spans="1:12" ht="15" hidden="1" customHeight="1" x14ac:dyDescent="0.2">
      <c r="A118" s="80" t="s">
        <v>135</v>
      </c>
      <c r="B118" s="103"/>
      <c r="C118" s="81">
        <f>IFERROR(VLOOKUP(B118,'Egyéni lista'!$B$4:$L$263,2,0),0)</f>
        <v>0</v>
      </c>
      <c r="D118" s="82">
        <f>IFERROR(VLOOKUP(B118,'Egyéni lista'!$B$4:$L$263,3,0),0)</f>
        <v>0</v>
      </c>
      <c r="E118" s="32">
        <f>IFERROR(VLOOKUP(B118,'Egyéni lista'!$B$4:$L$263,4,0),0)</f>
        <v>0</v>
      </c>
      <c r="F118" s="32">
        <f>IFERROR(VLOOKUP(B118,'Egyéni lista'!$B$4:$L$263,5,0),0)</f>
        <v>0</v>
      </c>
      <c r="G118" s="32">
        <f>IFERROR(VLOOKUP(B118,'Egyéni lista'!$B$4:$L$263,6,0),0)</f>
        <v>0</v>
      </c>
      <c r="H118" s="32">
        <f>IFERROR(VLOOKUP(B118,'Egyéni lista'!$B$4:$L$263,7,0),0)</f>
        <v>0</v>
      </c>
      <c r="I118" s="82">
        <f>IFERROR(VLOOKUP(B118,'Egyéni lista'!$B$4:$L$263,8,0),0)</f>
        <v>0</v>
      </c>
      <c r="J118" s="82">
        <f>IFERROR(VLOOKUP(B118,'Egyéni lista'!$B$4:$L$263,9,0),0)</f>
        <v>0</v>
      </c>
      <c r="K118" s="26">
        <f>IFERROR(VLOOKUP(B118,'Egyéni lista'!$B$4:$L$263,10,0),0)</f>
        <v>0</v>
      </c>
      <c r="L118" s="87">
        <f>IFERROR(VLOOKUP(B118,'Egyéni lista'!$B$4:$L$263,11,0),0)</f>
        <v>0</v>
      </c>
    </row>
    <row r="119" spans="1:12" ht="15.75" hidden="1" customHeight="1" x14ac:dyDescent="0.2">
      <c r="A119" s="80" t="s">
        <v>136</v>
      </c>
      <c r="B119" s="103"/>
      <c r="C119" s="81">
        <f>IFERROR(VLOOKUP(B119,'Egyéni lista'!$B$4:$L$263,2,0),0)</f>
        <v>0</v>
      </c>
      <c r="D119" s="82">
        <f>IFERROR(VLOOKUP(B119,'Egyéni lista'!$B$4:$L$263,3,0),0)</f>
        <v>0</v>
      </c>
      <c r="E119" s="32">
        <f>IFERROR(VLOOKUP(B119,'Egyéni lista'!$B$4:$L$263,4,0),0)</f>
        <v>0</v>
      </c>
      <c r="F119" s="32">
        <f>IFERROR(VLOOKUP(B119,'Egyéni lista'!$B$4:$L$263,5,0),0)</f>
        <v>0</v>
      </c>
      <c r="G119" s="32">
        <f>IFERROR(VLOOKUP(B119,'Egyéni lista'!$B$4:$L$263,6,0),0)</f>
        <v>0</v>
      </c>
      <c r="H119" s="32">
        <f>IFERROR(VLOOKUP(B119,'Egyéni lista'!$B$4:$L$263,7,0),0)</f>
        <v>0</v>
      </c>
      <c r="I119" s="82">
        <f>IFERROR(VLOOKUP(B119,'Egyéni lista'!$B$4:$L$263,8,0),0)</f>
        <v>0</v>
      </c>
      <c r="J119" s="82">
        <f>IFERROR(VLOOKUP(B119,'Egyéni lista'!$B$4:$L$263,9,0),0)</f>
        <v>0</v>
      </c>
      <c r="K119" s="26">
        <f>IFERROR(VLOOKUP(B119,'Egyéni lista'!$B$4:$L$263,10,0),0)</f>
        <v>0</v>
      </c>
      <c r="L119" s="87">
        <f>IFERROR(VLOOKUP(B119,'Egyéni lista'!$B$4:$L$263,11,0),0)</f>
        <v>0</v>
      </c>
    </row>
    <row r="120" spans="1:12" ht="15" hidden="1" customHeight="1" x14ac:dyDescent="0.2">
      <c r="A120" s="80" t="s">
        <v>137</v>
      </c>
      <c r="B120" s="103"/>
      <c r="C120" s="81">
        <f>IFERROR(VLOOKUP(B120,'Egyéni lista'!$B$4:$L$263,2,0),0)</f>
        <v>0</v>
      </c>
      <c r="D120" s="82">
        <f>IFERROR(VLOOKUP(B120,'Egyéni lista'!$B$4:$L$263,3,0),0)</f>
        <v>0</v>
      </c>
      <c r="E120" s="32">
        <f>IFERROR(VLOOKUP(B120,'Egyéni lista'!$B$4:$L$263,4,0),0)</f>
        <v>0</v>
      </c>
      <c r="F120" s="32">
        <f>IFERROR(VLOOKUP(B120,'Egyéni lista'!$B$4:$L$263,5,0),0)</f>
        <v>0</v>
      </c>
      <c r="G120" s="32">
        <f>IFERROR(VLOOKUP(B120,'Egyéni lista'!$B$4:$L$263,6,0),0)</f>
        <v>0</v>
      </c>
      <c r="H120" s="32">
        <f>IFERROR(VLOOKUP(B120,'Egyéni lista'!$B$4:$L$263,7,0),0)</f>
        <v>0</v>
      </c>
      <c r="I120" s="82">
        <f>IFERROR(VLOOKUP(B120,'Egyéni lista'!$B$4:$L$263,8,0),0)</f>
        <v>0</v>
      </c>
      <c r="J120" s="82">
        <f>IFERROR(VLOOKUP(B120,'Egyéni lista'!$B$4:$L$263,9,0),0)</f>
        <v>0</v>
      </c>
      <c r="K120" s="26">
        <f>IFERROR(VLOOKUP(B120,'Egyéni lista'!$B$4:$L$263,10,0),0)</f>
        <v>0</v>
      </c>
      <c r="L120" s="87">
        <f>IFERROR(VLOOKUP(B120,'Egyéni lista'!$B$4:$L$263,11,0),0)</f>
        <v>0</v>
      </c>
    </row>
    <row r="121" spans="1:12" ht="15" hidden="1" customHeight="1" x14ac:dyDescent="0.2">
      <c r="A121" s="80" t="s">
        <v>138</v>
      </c>
      <c r="B121" s="103"/>
      <c r="C121" s="81">
        <f>IFERROR(VLOOKUP(B121,'Egyéni lista'!$B$4:$L$263,2,0),0)</f>
        <v>0</v>
      </c>
      <c r="D121" s="82">
        <f>IFERROR(VLOOKUP(B121,'Egyéni lista'!$B$4:$L$263,3,0),0)</f>
        <v>0</v>
      </c>
      <c r="E121" s="32">
        <f>IFERROR(VLOOKUP(B121,'Egyéni lista'!$B$4:$L$263,4,0),0)</f>
        <v>0</v>
      </c>
      <c r="F121" s="32">
        <f>IFERROR(VLOOKUP(B121,'Egyéni lista'!$B$4:$L$263,5,0),0)</f>
        <v>0</v>
      </c>
      <c r="G121" s="32">
        <f>IFERROR(VLOOKUP(B121,'Egyéni lista'!$B$4:$L$263,6,0),0)</f>
        <v>0</v>
      </c>
      <c r="H121" s="32">
        <f>IFERROR(VLOOKUP(B121,'Egyéni lista'!$B$4:$L$263,7,0),0)</f>
        <v>0</v>
      </c>
      <c r="I121" s="82">
        <f>IFERROR(VLOOKUP(B121,'Egyéni lista'!$B$4:$L$263,8,0),0)</f>
        <v>0</v>
      </c>
      <c r="J121" s="82">
        <f>IFERROR(VLOOKUP(B121,'Egyéni lista'!$B$4:$L$263,9,0),0)</f>
        <v>0</v>
      </c>
      <c r="K121" s="26">
        <f>IFERROR(VLOOKUP(B121,'Egyéni lista'!$B$4:$L$263,10,0),0)</f>
        <v>0</v>
      </c>
      <c r="L121" s="87">
        <f>IFERROR(VLOOKUP(B121,'Egyéni lista'!$B$4:$L$263,11,0),0)</f>
        <v>0</v>
      </c>
    </row>
    <row r="122" spans="1:12" ht="15" hidden="1" customHeight="1" x14ac:dyDescent="0.2">
      <c r="A122" s="80" t="s">
        <v>139</v>
      </c>
      <c r="B122" s="103"/>
      <c r="C122" s="81">
        <f>IFERROR(VLOOKUP(B122,'Egyéni lista'!$B$4:$L$263,2,0),0)</f>
        <v>0</v>
      </c>
      <c r="D122" s="82">
        <f>IFERROR(VLOOKUP(B122,'Egyéni lista'!$B$4:$L$263,3,0),0)</f>
        <v>0</v>
      </c>
      <c r="E122" s="32">
        <f>IFERROR(VLOOKUP(B122,'Egyéni lista'!$B$4:$L$263,4,0),0)</f>
        <v>0</v>
      </c>
      <c r="F122" s="32">
        <f>IFERROR(VLOOKUP(B122,'Egyéni lista'!$B$4:$L$263,5,0),0)</f>
        <v>0</v>
      </c>
      <c r="G122" s="32">
        <f>IFERROR(VLOOKUP(B122,'Egyéni lista'!$B$4:$L$263,6,0),0)</f>
        <v>0</v>
      </c>
      <c r="H122" s="32">
        <f>IFERROR(VLOOKUP(B122,'Egyéni lista'!$B$4:$L$263,7,0),0)</f>
        <v>0</v>
      </c>
      <c r="I122" s="82">
        <f>IFERROR(VLOOKUP(B122,'Egyéni lista'!$B$4:$L$263,8,0),0)</f>
        <v>0</v>
      </c>
      <c r="J122" s="82">
        <f>IFERROR(VLOOKUP(B122,'Egyéni lista'!$B$4:$L$263,9,0),0)</f>
        <v>0</v>
      </c>
      <c r="K122" s="26">
        <f>IFERROR(VLOOKUP(B122,'Egyéni lista'!$B$4:$L$263,10,0),0)</f>
        <v>0</v>
      </c>
      <c r="L122" s="87">
        <f>IFERROR(VLOOKUP(B122,'Egyéni lista'!$B$4:$L$263,11,0),0)</f>
        <v>0</v>
      </c>
    </row>
    <row r="123" spans="1:12" ht="15.75" hidden="1" customHeight="1" x14ac:dyDescent="0.2">
      <c r="A123" s="80" t="s">
        <v>140</v>
      </c>
      <c r="B123" s="103"/>
      <c r="C123" s="81">
        <f>IFERROR(VLOOKUP(B123,'Egyéni lista'!$B$4:$L$263,2,0),0)</f>
        <v>0</v>
      </c>
      <c r="D123" s="82">
        <f>IFERROR(VLOOKUP(B123,'Egyéni lista'!$B$4:$L$263,3,0),0)</f>
        <v>0</v>
      </c>
      <c r="E123" s="32">
        <f>IFERROR(VLOOKUP(B123,'Egyéni lista'!$B$4:$L$263,4,0),0)</f>
        <v>0</v>
      </c>
      <c r="F123" s="32">
        <f>IFERROR(VLOOKUP(B123,'Egyéni lista'!$B$4:$L$263,5,0),0)</f>
        <v>0</v>
      </c>
      <c r="G123" s="32">
        <f>IFERROR(VLOOKUP(B123,'Egyéni lista'!$B$4:$L$263,6,0),0)</f>
        <v>0</v>
      </c>
      <c r="H123" s="32">
        <f>IFERROR(VLOOKUP(B123,'Egyéni lista'!$B$4:$L$263,7,0),0)</f>
        <v>0</v>
      </c>
      <c r="I123" s="82">
        <f>IFERROR(VLOOKUP(B123,'Egyéni lista'!$B$4:$L$263,8,0),0)</f>
        <v>0</v>
      </c>
      <c r="J123" s="82">
        <f>IFERROR(VLOOKUP(B123,'Egyéni lista'!$B$4:$L$263,9,0),0)</f>
        <v>0</v>
      </c>
      <c r="K123" s="26">
        <f>IFERROR(VLOOKUP(B123,'Egyéni lista'!$B$4:$L$263,10,0),0)</f>
        <v>0</v>
      </c>
      <c r="L123" s="87">
        <f>IFERROR(VLOOKUP(B123,'Egyéni lista'!$B$4:$L$263,11,0),0)</f>
        <v>0</v>
      </c>
    </row>
    <row r="124" spans="1:12" ht="15" hidden="1" customHeight="1" x14ac:dyDescent="0.2">
      <c r="A124" s="80" t="s">
        <v>141</v>
      </c>
      <c r="B124" s="103"/>
      <c r="C124" s="81">
        <f>IFERROR(VLOOKUP(B124,'Egyéni lista'!$B$4:$L$263,2,0),0)</f>
        <v>0</v>
      </c>
      <c r="D124" s="82">
        <f>IFERROR(VLOOKUP(B124,'Egyéni lista'!$B$4:$L$263,3,0),0)</f>
        <v>0</v>
      </c>
      <c r="E124" s="32">
        <f>IFERROR(VLOOKUP(B124,'Egyéni lista'!$B$4:$L$263,4,0),0)</f>
        <v>0</v>
      </c>
      <c r="F124" s="32">
        <f>IFERROR(VLOOKUP(B124,'Egyéni lista'!$B$4:$L$263,5,0),0)</f>
        <v>0</v>
      </c>
      <c r="G124" s="32">
        <f>IFERROR(VLOOKUP(B124,'Egyéni lista'!$B$4:$L$263,6,0),0)</f>
        <v>0</v>
      </c>
      <c r="H124" s="32">
        <f>IFERROR(VLOOKUP(B124,'Egyéni lista'!$B$4:$L$263,7,0),0)</f>
        <v>0</v>
      </c>
      <c r="I124" s="82">
        <f>IFERROR(VLOOKUP(B124,'Egyéni lista'!$B$4:$L$263,8,0),0)</f>
        <v>0</v>
      </c>
      <c r="J124" s="82">
        <f>IFERROR(VLOOKUP(B124,'Egyéni lista'!$B$4:$L$263,9,0),0)</f>
        <v>0</v>
      </c>
      <c r="K124" s="26">
        <f>IFERROR(VLOOKUP(B124,'Egyéni lista'!$B$4:$L$263,10,0),0)</f>
        <v>0</v>
      </c>
      <c r="L124" s="87">
        <f>IFERROR(VLOOKUP(B124,'Egyéni lista'!$B$4:$L$263,11,0),0)</f>
        <v>0</v>
      </c>
    </row>
    <row r="125" spans="1:12" ht="15" hidden="1" customHeight="1" x14ac:dyDescent="0.2">
      <c r="A125" s="80" t="s">
        <v>142</v>
      </c>
      <c r="B125" s="103"/>
      <c r="C125" s="81">
        <f>IFERROR(VLOOKUP(B125,'Egyéni lista'!$B$4:$L$263,2,0),0)</f>
        <v>0</v>
      </c>
      <c r="D125" s="82">
        <f>IFERROR(VLOOKUP(B125,'Egyéni lista'!$B$4:$L$263,3,0),0)</f>
        <v>0</v>
      </c>
      <c r="E125" s="32">
        <f>IFERROR(VLOOKUP(B125,'Egyéni lista'!$B$4:$L$263,4,0),0)</f>
        <v>0</v>
      </c>
      <c r="F125" s="32">
        <f>IFERROR(VLOOKUP(B125,'Egyéni lista'!$B$4:$L$263,5,0),0)</f>
        <v>0</v>
      </c>
      <c r="G125" s="32">
        <f>IFERROR(VLOOKUP(B125,'Egyéni lista'!$B$4:$L$263,6,0),0)</f>
        <v>0</v>
      </c>
      <c r="H125" s="32">
        <f>IFERROR(VLOOKUP(B125,'Egyéni lista'!$B$4:$L$263,7,0),0)</f>
        <v>0</v>
      </c>
      <c r="I125" s="82">
        <f>IFERROR(VLOOKUP(B125,'Egyéni lista'!$B$4:$L$263,8,0),0)</f>
        <v>0</v>
      </c>
      <c r="J125" s="82">
        <f>IFERROR(VLOOKUP(B125,'Egyéni lista'!$B$4:$L$263,9,0),0)</f>
        <v>0</v>
      </c>
      <c r="K125" s="26">
        <f>IFERROR(VLOOKUP(B125,'Egyéni lista'!$B$4:$L$263,10,0),0)</f>
        <v>0</v>
      </c>
      <c r="L125" s="87">
        <f>IFERROR(VLOOKUP(B125,'Egyéni lista'!$B$4:$L$263,11,0),0)</f>
        <v>0</v>
      </c>
    </row>
    <row r="126" spans="1:12" ht="15" hidden="1" customHeight="1" x14ac:dyDescent="0.2">
      <c r="A126" s="80" t="s">
        <v>143</v>
      </c>
      <c r="B126" s="103"/>
      <c r="C126" s="81">
        <f>IFERROR(VLOOKUP(B126,'Egyéni lista'!$B$4:$L$263,2,0),0)</f>
        <v>0</v>
      </c>
      <c r="D126" s="82">
        <f>IFERROR(VLOOKUP(B126,'Egyéni lista'!$B$4:$L$263,3,0),0)</f>
        <v>0</v>
      </c>
      <c r="E126" s="32">
        <f>IFERROR(VLOOKUP(B126,'Egyéni lista'!$B$4:$L$263,4,0),0)</f>
        <v>0</v>
      </c>
      <c r="F126" s="32">
        <f>IFERROR(VLOOKUP(B126,'Egyéni lista'!$B$4:$L$263,5,0),0)</f>
        <v>0</v>
      </c>
      <c r="G126" s="32">
        <f>IFERROR(VLOOKUP(B126,'Egyéni lista'!$B$4:$L$263,6,0),0)</f>
        <v>0</v>
      </c>
      <c r="H126" s="32">
        <f>IFERROR(VLOOKUP(B126,'Egyéni lista'!$B$4:$L$263,7,0),0)</f>
        <v>0</v>
      </c>
      <c r="I126" s="82">
        <f>IFERROR(VLOOKUP(B126,'Egyéni lista'!$B$4:$L$263,8,0),0)</f>
        <v>0</v>
      </c>
      <c r="J126" s="82">
        <f>IFERROR(VLOOKUP(B126,'Egyéni lista'!$B$4:$L$263,9,0),0)</f>
        <v>0</v>
      </c>
      <c r="K126" s="26">
        <f>IFERROR(VLOOKUP(B126,'Egyéni lista'!$B$4:$L$263,10,0),0)</f>
        <v>0</v>
      </c>
      <c r="L126" s="87">
        <f>IFERROR(VLOOKUP(B126,'Egyéni lista'!$B$4:$L$263,11,0),0)</f>
        <v>0</v>
      </c>
    </row>
    <row r="127" spans="1:12" ht="15.75" hidden="1" customHeight="1" x14ac:dyDescent="0.2">
      <c r="A127" s="80" t="s">
        <v>144</v>
      </c>
      <c r="B127" s="103"/>
      <c r="C127" s="81">
        <f>IFERROR(VLOOKUP(B127,'Egyéni lista'!$B$4:$L$263,2,0),0)</f>
        <v>0</v>
      </c>
      <c r="D127" s="82">
        <f>IFERROR(VLOOKUP(B127,'Egyéni lista'!$B$4:$L$263,3,0),0)</f>
        <v>0</v>
      </c>
      <c r="E127" s="32">
        <f>IFERROR(VLOOKUP(B127,'Egyéni lista'!$B$4:$L$263,4,0),0)</f>
        <v>0</v>
      </c>
      <c r="F127" s="32">
        <f>IFERROR(VLOOKUP(B127,'Egyéni lista'!$B$4:$L$263,5,0),0)</f>
        <v>0</v>
      </c>
      <c r="G127" s="32">
        <f>IFERROR(VLOOKUP(B127,'Egyéni lista'!$B$4:$L$263,6,0),0)</f>
        <v>0</v>
      </c>
      <c r="H127" s="32">
        <f>IFERROR(VLOOKUP(B127,'Egyéni lista'!$B$4:$L$263,7,0),0)</f>
        <v>0</v>
      </c>
      <c r="I127" s="82">
        <f>IFERROR(VLOOKUP(B127,'Egyéni lista'!$B$4:$L$263,8,0),0)</f>
        <v>0</v>
      </c>
      <c r="J127" s="82">
        <f>IFERROR(VLOOKUP(B127,'Egyéni lista'!$B$4:$L$263,9,0),0)</f>
        <v>0</v>
      </c>
      <c r="K127" s="26">
        <f>IFERROR(VLOOKUP(B127,'Egyéni lista'!$B$4:$L$263,10,0),0)</f>
        <v>0</v>
      </c>
      <c r="L127" s="87">
        <f>IFERROR(VLOOKUP(B127,'Egyéni lista'!$B$4:$L$263,11,0),0)</f>
        <v>0</v>
      </c>
    </row>
    <row r="128" spans="1:12" ht="15" hidden="1" customHeight="1" x14ac:dyDescent="0.2">
      <c r="A128" s="80" t="s">
        <v>145</v>
      </c>
      <c r="B128" s="103"/>
      <c r="C128" s="81">
        <f>IFERROR(VLOOKUP(B128,'Egyéni lista'!$B$4:$L$263,2,0),0)</f>
        <v>0</v>
      </c>
      <c r="D128" s="82">
        <f>IFERROR(VLOOKUP(B128,'Egyéni lista'!$B$4:$L$263,3,0),0)</f>
        <v>0</v>
      </c>
      <c r="E128" s="32">
        <f>IFERROR(VLOOKUP(B128,'Egyéni lista'!$B$4:$L$263,4,0),0)</f>
        <v>0</v>
      </c>
      <c r="F128" s="32">
        <f>IFERROR(VLOOKUP(B128,'Egyéni lista'!$B$4:$L$263,5,0),0)</f>
        <v>0</v>
      </c>
      <c r="G128" s="32">
        <f>IFERROR(VLOOKUP(B128,'Egyéni lista'!$B$4:$L$263,6,0),0)</f>
        <v>0</v>
      </c>
      <c r="H128" s="32">
        <f>IFERROR(VLOOKUP(B128,'Egyéni lista'!$B$4:$L$263,7,0),0)</f>
        <v>0</v>
      </c>
      <c r="I128" s="82">
        <f>IFERROR(VLOOKUP(B128,'Egyéni lista'!$B$4:$L$263,8,0),0)</f>
        <v>0</v>
      </c>
      <c r="J128" s="82">
        <f>IFERROR(VLOOKUP(B128,'Egyéni lista'!$B$4:$L$263,9,0),0)</f>
        <v>0</v>
      </c>
      <c r="K128" s="26">
        <f>IFERROR(VLOOKUP(B128,'Egyéni lista'!$B$4:$L$263,10,0),0)</f>
        <v>0</v>
      </c>
      <c r="L128" s="87">
        <f>IFERROR(VLOOKUP(B128,'Egyéni lista'!$B$4:$L$263,11,0),0)</f>
        <v>0</v>
      </c>
    </row>
    <row r="129" spans="1:12" ht="15" hidden="1" customHeight="1" x14ac:dyDescent="0.2">
      <c r="A129" s="80" t="s">
        <v>146</v>
      </c>
      <c r="B129" s="103"/>
      <c r="C129" s="81">
        <f>IFERROR(VLOOKUP(B129,'Egyéni lista'!$B$4:$L$263,2,0),0)</f>
        <v>0</v>
      </c>
      <c r="D129" s="82">
        <f>IFERROR(VLOOKUP(B129,'Egyéni lista'!$B$4:$L$263,3,0),0)</f>
        <v>0</v>
      </c>
      <c r="E129" s="32">
        <f>IFERROR(VLOOKUP(B129,'Egyéni lista'!$B$4:$L$263,4,0),0)</f>
        <v>0</v>
      </c>
      <c r="F129" s="32">
        <f>IFERROR(VLOOKUP(B129,'Egyéni lista'!$B$4:$L$263,5,0),0)</f>
        <v>0</v>
      </c>
      <c r="G129" s="32">
        <f>IFERROR(VLOOKUP(B129,'Egyéni lista'!$B$4:$L$263,6,0),0)</f>
        <v>0</v>
      </c>
      <c r="H129" s="32">
        <f>IFERROR(VLOOKUP(B129,'Egyéni lista'!$B$4:$L$263,7,0),0)</f>
        <v>0</v>
      </c>
      <c r="I129" s="82">
        <f>IFERROR(VLOOKUP(B129,'Egyéni lista'!$B$4:$L$263,8,0),0)</f>
        <v>0</v>
      </c>
      <c r="J129" s="82">
        <f>IFERROR(VLOOKUP(B129,'Egyéni lista'!$B$4:$L$263,9,0),0)</f>
        <v>0</v>
      </c>
      <c r="K129" s="26">
        <f>IFERROR(VLOOKUP(B129,'Egyéni lista'!$B$4:$L$263,10,0),0)</f>
        <v>0</v>
      </c>
      <c r="L129" s="87">
        <f>IFERROR(VLOOKUP(B129,'Egyéni lista'!$B$4:$L$263,11,0),0)</f>
        <v>0</v>
      </c>
    </row>
    <row r="130" spans="1:12" ht="15" hidden="1" customHeight="1" x14ac:dyDescent="0.2">
      <c r="A130" s="80" t="s">
        <v>147</v>
      </c>
      <c r="B130" s="103"/>
      <c r="C130" s="81">
        <f>IFERROR(VLOOKUP(B130,'Egyéni lista'!$B$4:$L$263,2,0),0)</f>
        <v>0</v>
      </c>
      <c r="D130" s="82">
        <f>IFERROR(VLOOKUP(B130,'Egyéni lista'!$B$4:$L$263,3,0),0)</f>
        <v>0</v>
      </c>
      <c r="E130" s="32">
        <f>IFERROR(VLOOKUP(B130,'Egyéni lista'!$B$4:$L$263,4,0),0)</f>
        <v>0</v>
      </c>
      <c r="F130" s="32">
        <f>IFERROR(VLOOKUP(B130,'Egyéni lista'!$B$4:$L$263,5,0),0)</f>
        <v>0</v>
      </c>
      <c r="G130" s="32">
        <f>IFERROR(VLOOKUP(B130,'Egyéni lista'!$B$4:$L$263,6,0),0)</f>
        <v>0</v>
      </c>
      <c r="H130" s="32">
        <f>IFERROR(VLOOKUP(B130,'Egyéni lista'!$B$4:$L$263,7,0),0)</f>
        <v>0</v>
      </c>
      <c r="I130" s="82">
        <f>IFERROR(VLOOKUP(B130,'Egyéni lista'!$B$4:$L$263,8,0),0)</f>
        <v>0</v>
      </c>
      <c r="J130" s="82">
        <f>IFERROR(VLOOKUP(B130,'Egyéni lista'!$B$4:$L$263,9,0),0)</f>
        <v>0</v>
      </c>
      <c r="K130" s="26">
        <f>IFERROR(VLOOKUP(B130,'Egyéni lista'!$B$4:$L$263,10,0),0)</f>
        <v>0</v>
      </c>
      <c r="L130" s="87">
        <f>IFERROR(VLOOKUP(B130,'Egyéni lista'!$B$4:$L$263,11,0),0)</f>
        <v>0</v>
      </c>
    </row>
    <row r="131" spans="1:12" ht="15.75" hidden="1" customHeight="1" x14ac:dyDescent="0.2">
      <c r="A131" s="80" t="s">
        <v>148</v>
      </c>
      <c r="B131" s="103"/>
      <c r="C131" s="81">
        <f>IFERROR(VLOOKUP(B131,'Egyéni lista'!$B$4:$L$263,2,0),0)</f>
        <v>0</v>
      </c>
      <c r="D131" s="82">
        <f>IFERROR(VLOOKUP(B131,'Egyéni lista'!$B$4:$L$263,3,0),0)</f>
        <v>0</v>
      </c>
      <c r="E131" s="32">
        <f>IFERROR(VLOOKUP(B131,'Egyéni lista'!$B$4:$L$263,4,0),0)</f>
        <v>0</v>
      </c>
      <c r="F131" s="32">
        <f>IFERROR(VLOOKUP(B131,'Egyéni lista'!$B$4:$L$263,5,0),0)</f>
        <v>0</v>
      </c>
      <c r="G131" s="32">
        <f>IFERROR(VLOOKUP(B131,'Egyéni lista'!$B$4:$L$263,6,0),0)</f>
        <v>0</v>
      </c>
      <c r="H131" s="32">
        <f>IFERROR(VLOOKUP(B131,'Egyéni lista'!$B$4:$L$263,7,0),0)</f>
        <v>0</v>
      </c>
      <c r="I131" s="82">
        <f>IFERROR(VLOOKUP(B131,'Egyéni lista'!$B$4:$L$263,8,0),0)</f>
        <v>0</v>
      </c>
      <c r="J131" s="82">
        <f>IFERROR(VLOOKUP(B131,'Egyéni lista'!$B$4:$L$263,9,0),0)</f>
        <v>0</v>
      </c>
      <c r="K131" s="26">
        <f>IFERROR(VLOOKUP(B131,'Egyéni lista'!$B$4:$L$263,10,0),0)</f>
        <v>0</v>
      </c>
      <c r="L131" s="87">
        <f>IFERROR(VLOOKUP(B131,'Egyéni lista'!$B$4:$L$263,11,0),0)</f>
        <v>0</v>
      </c>
    </row>
    <row r="132" spans="1:12" ht="15" hidden="1" customHeight="1" x14ac:dyDescent="0.2">
      <c r="A132" s="80" t="s">
        <v>149</v>
      </c>
      <c r="B132" s="103"/>
      <c r="C132" s="81">
        <f>IFERROR(VLOOKUP(B132,'Egyéni lista'!$B$4:$L$263,2,0),0)</f>
        <v>0</v>
      </c>
      <c r="D132" s="82">
        <f>IFERROR(VLOOKUP(B132,'Egyéni lista'!$B$4:$L$263,3,0),0)</f>
        <v>0</v>
      </c>
      <c r="E132" s="32">
        <f>IFERROR(VLOOKUP(B132,'Egyéni lista'!$B$4:$L$263,4,0),0)</f>
        <v>0</v>
      </c>
      <c r="F132" s="32">
        <f>IFERROR(VLOOKUP(B132,'Egyéni lista'!$B$4:$L$263,5,0),0)</f>
        <v>0</v>
      </c>
      <c r="G132" s="32">
        <f>IFERROR(VLOOKUP(B132,'Egyéni lista'!$B$4:$L$263,6,0),0)</f>
        <v>0</v>
      </c>
      <c r="H132" s="32">
        <f>IFERROR(VLOOKUP(B132,'Egyéni lista'!$B$4:$L$263,7,0),0)</f>
        <v>0</v>
      </c>
      <c r="I132" s="82">
        <f>IFERROR(VLOOKUP(B132,'Egyéni lista'!$B$4:$L$263,8,0),0)</f>
        <v>0</v>
      </c>
      <c r="J132" s="82">
        <f>IFERROR(VLOOKUP(B132,'Egyéni lista'!$B$4:$L$263,9,0),0)</f>
        <v>0</v>
      </c>
      <c r="K132" s="26">
        <f>IFERROR(VLOOKUP(B132,'Egyéni lista'!$B$4:$L$263,10,0),0)</f>
        <v>0</v>
      </c>
      <c r="L132" s="87">
        <f>IFERROR(VLOOKUP(B132,'Egyéni lista'!$B$4:$L$263,11,0),0)</f>
        <v>0</v>
      </c>
    </row>
    <row r="133" spans="1:12" ht="15" hidden="1" customHeight="1" x14ac:dyDescent="0.2">
      <c r="A133" s="80" t="s">
        <v>150</v>
      </c>
      <c r="B133" s="103"/>
      <c r="C133" s="81">
        <f>IFERROR(VLOOKUP(B133,'Egyéni lista'!$B$4:$L$263,2,0),0)</f>
        <v>0</v>
      </c>
      <c r="D133" s="82">
        <f>IFERROR(VLOOKUP(B133,'Egyéni lista'!$B$4:$L$263,3,0),0)</f>
        <v>0</v>
      </c>
      <c r="E133" s="32">
        <f>IFERROR(VLOOKUP(B133,'Egyéni lista'!$B$4:$L$263,4,0),0)</f>
        <v>0</v>
      </c>
      <c r="F133" s="32">
        <f>IFERROR(VLOOKUP(B133,'Egyéni lista'!$B$4:$L$263,5,0),0)</f>
        <v>0</v>
      </c>
      <c r="G133" s="32">
        <f>IFERROR(VLOOKUP(B133,'Egyéni lista'!$B$4:$L$263,6,0),0)</f>
        <v>0</v>
      </c>
      <c r="H133" s="32">
        <f>IFERROR(VLOOKUP(B133,'Egyéni lista'!$B$4:$L$263,7,0),0)</f>
        <v>0</v>
      </c>
      <c r="I133" s="82">
        <f>IFERROR(VLOOKUP(B133,'Egyéni lista'!$B$4:$L$263,8,0),0)</f>
        <v>0</v>
      </c>
      <c r="J133" s="82">
        <f>IFERROR(VLOOKUP(B133,'Egyéni lista'!$B$4:$L$263,9,0),0)</f>
        <v>0</v>
      </c>
      <c r="K133" s="26">
        <f>IFERROR(VLOOKUP(B133,'Egyéni lista'!$B$4:$L$263,10,0),0)</f>
        <v>0</v>
      </c>
      <c r="L133" s="87">
        <f>IFERROR(VLOOKUP(B133,'Egyéni lista'!$B$4:$L$263,11,0),0)</f>
        <v>0</v>
      </c>
    </row>
    <row r="134" spans="1:12" ht="15" hidden="1" customHeight="1" x14ac:dyDescent="0.2">
      <c r="A134" s="80" t="s">
        <v>151</v>
      </c>
      <c r="B134" s="103"/>
      <c r="C134" s="81">
        <f>IFERROR(VLOOKUP(B134,'Egyéni lista'!$B$4:$L$263,2,0),0)</f>
        <v>0</v>
      </c>
      <c r="D134" s="82">
        <f>IFERROR(VLOOKUP(B134,'Egyéni lista'!$B$4:$L$263,3,0),0)</f>
        <v>0</v>
      </c>
      <c r="E134" s="32">
        <f>IFERROR(VLOOKUP(B134,'Egyéni lista'!$B$4:$L$263,4,0),0)</f>
        <v>0</v>
      </c>
      <c r="F134" s="32">
        <f>IFERROR(VLOOKUP(B134,'Egyéni lista'!$B$4:$L$263,5,0),0)</f>
        <v>0</v>
      </c>
      <c r="G134" s="32">
        <f>IFERROR(VLOOKUP(B134,'Egyéni lista'!$B$4:$L$263,6,0),0)</f>
        <v>0</v>
      </c>
      <c r="H134" s="32">
        <f>IFERROR(VLOOKUP(B134,'Egyéni lista'!$B$4:$L$263,7,0),0)</f>
        <v>0</v>
      </c>
      <c r="I134" s="82">
        <f>IFERROR(VLOOKUP(B134,'Egyéni lista'!$B$4:$L$263,8,0),0)</f>
        <v>0</v>
      </c>
      <c r="J134" s="82">
        <f>IFERROR(VLOOKUP(B134,'Egyéni lista'!$B$4:$L$263,9,0),0)</f>
        <v>0</v>
      </c>
      <c r="K134" s="26">
        <f>IFERROR(VLOOKUP(B134,'Egyéni lista'!$B$4:$L$263,10,0),0)</f>
        <v>0</v>
      </c>
      <c r="L134" s="87">
        <f>IFERROR(VLOOKUP(B134,'Egyéni lista'!$B$4:$L$263,11,0),0)</f>
        <v>0</v>
      </c>
    </row>
    <row r="135" spans="1:12" ht="15.75" hidden="1" customHeight="1" x14ac:dyDescent="0.2">
      <c r="A135" s="80" t="s">
        <v>152</v>
      </c>
      <c r="B135" s="103"/>
      <c r="C135" s="81">
        <f>IFERROR(VLOOKUP(B135,'Egyéni lista'!$B$4:$L$263,2,0),0)</f>
        <v>0</v>
      </c>
      <c r="D135" s="82">
        <f>IFERROR(VLOOKUP(B135,'Egyéni lista'!$B$4:$L$263,3,0),0)</f>
        <v>0</v>
      </c>
      <c r="E135" s="32">
        <f>IFERROR(VLOOKUP(B135,'Egyéni lista'!$B$4:$L$263,4,0),0)</f>
        <v>0</v>
      </c>
      <c r="F135" s="32">
        <f>IFERROR(VLOOKUP(B135,'Egyéni lista'!$B$4:$L$263,5,0),0)</f>
        <v>0</v>
      </c>
      <c r="G135" s="32">
        <f>IFERROR(VLOOKUP(B135,'Egyéni lista'!$B$4:$L$263,6,0),0)</f>
        <v>0</v>
      </c>
      <c r="H135" s="32">
        <f>IFERROR(VLOOKUP(B135,'Egyéni lista'!$B$4:$L$263,7,0),0)</f>
        <v>0</v>
      </c>
      <c r="I135" s="82">
        <f>IFERROR(VLOOKUP(B135,'Egyéni lista'!$B$4:$L$263,8,0),0)</f>
        <v>0</v>
      </c>
      <c r="J135" s="82">
        <f>IFERROR(VLOOKUP(B135,'Egyéni lista'!$B$4:$L$263,9,0),0)</f>
        <v>0</v>
      </c>
      <c r="K135" s="26">
        <f>IFERROR(VLOOKUP(B135,'Egyéni lista'!$B$4:$L$263,10,0),0)</f>
        <v>0</v>
      </c>
      <c r="L135" s="87">
        <f>IFERROR(VLOOKUP(B135,'Egyéni lista'!$B$4:$L$263,11,0),0)</f>
        <v>0</v>
      </c>
    </row>
    <row r="136" spans="1:12" ht="15" hidden="1" customHeight="1" x14ac:dyDescent="0.2">
      <c r="A136" s="80" t="s">
        <v>153</v>
      </c>
      <c r="B136" s="103"/>
      <c r="C136" s="81">
        <f>IFERROR(VLOOKUP(B136,'Egyéni lista'!$B$4:$L$263,2,0),0)</f>
        <v>0</v>
      </c>
      <c r="D136" s="82">
        <f>IFERROR(VLOOKUP(B136,'Egyéni lista'!$B$4:$L$263,3,0),0)</f>
        <v>0</v>
      </c>
      <c r="E136" s="32">
        <f>IFERROR(VLOOKUP(B136,'Egyéni lista'!$B$4:$L$263,4,0),0)</f>
        <v>0</v>
      </c>
      <c r="F136" s="32">
        <f>IFERROR(VLOOKUP(B136,'Egyéni lista'!$B$4:$L$263,5,0),0)</f>
        <v>0</v>
      </c>
      <c r="G136" s="32">
        <f>IFERROR(VLOOKUP(B136,'Egyéni lista'!$B$4:$L$263,6,0),0)</f>
        <v>0</v>
      </c>
      <c r="H136" s="32">
        <f>IFERROR(VLOOKUP(B136,'Egyéni lista'!$B$4:$L$263,7,0),0)</f>
        <v>0</v>
      </c>
      <c r="I136" s="82">
        <f>IFERROR(VLOOKUP(B136,'Egyéni lista'!$B$4:$L$263,8,0),0)</f>
        <v>0</v>
      </c>
      <c r="J136" s="82">
        <f>IFERROR(VLOOKUP(B136,'Egyéni lista'!$B$4:$L$263,9,0),0)</f>
        <v>0</v>
      </c>
      <c r="K136" s="26">
        <f>IFERROR(VLOOKUP(B136,'Egyéni lista'!$B$4:$L$263,10,0),0)</f>
        <v>0</v>
      </c>
      <c r="L136" s="87">
        <f>IFERROR(VLOOKUP(B136,'Egyéni lista'!$B$4:$L$263,11,0),0)</f>
        <v>0</v>
      </c>
    </row>
    <row r="137" spans="1:12" ht="15" hidden="1" customHeight="1" x14ac:dyDescent="0.2">
      <c r="A137" s="80" t="s">
        <v>154</v>
      </c>
      <c r="B137" s="103"/>
      <c r="C137" s="81">
        <f>IFERROR(VLOOKUP(B137,'Egyéni lista'!$B$4:$L$263,2,0),0)</f>
        <v>0</v>
      </c>
      <c r="D137" s="82">
        <f>IFERROR(VLOOKUP(B137,'Egyéni lista'!$B$4:$L$263,3,0),0)</f>
        <v>0</v>
      </c>
      <c r="E137" s="32">
        <f>IFERROR(VLOOKUP(B137,'Egyéni lista'!$B$4:$L$263,4,0),0)</f>
        <v>0</v>
      </c>
      <c r="F137" s="32">
        <f>IFERROR(VLOOKUP(B137,'Egyéni lista'!$B$4:$L$263,5,0),0)</f>
        <v>0</v>
      </c>
      <c r="G137" s="32">
        <f>IFERROR(VLOOKUP(B137,'Egyéni lista'!$B$4:$L$263,6,0),0)</f>
        <v>0</v>
      </c>
      <c r="H137" s="32">
        <f>IFERROR(VLOOKUP(B137,'Egyéni lista'!$B$4:$L$263,7,0),0)</f>
        <v>0</v>
      </c>
      <c r="I137" s="82">
        <f>IFERROR(VLOOKUP(B137,'Egyéni lista'!$B$4:$L$263,8,0),0)</f>
        <v>0</v>
      </c>
      <c r="J137" s="82">
        <f>IFERROR(VLOOKUP(B137,'Egyéni lista'!$B$4:$L$263,9,0),0)</f>
        <v>0</v>
      </c>
      <c r="K137" s="26">
        <f>IFERROR(VLOOKUP(B137,'Egyéni lista'!$B$4:$L$263,10,0),0)</f>
        <v>0</v>
      </c>
      <c r="L137" s="87">
        <f>IFERROR(VLOOKUP(B137,'Egyéni lista'!$B$4:$L$263,11,0),0)</f>
        <v>0</v>
      </c>
    </row>
    <row r="138" spans="1:12" ht="15" hidden="1" customHeight="1" x14ac:dyDescent="0.2">
      <c r="A138" s="80" t="s">
        <v>155</v>
      </c>
      <c r="B138" s="103"/>
      <c r="C138" s="81">
        <f>IFERROR(VLOOKUP(B138,'Egyéni lista'!$B$4:$L$263,2,0),0)</f>
        <v>0</v>
      </c>
      <c r="D138" s="82">
        <f>IFERROR(VLOOKUP(B138,'Egyéni lista'!$B$4:$L$263,3,0),0)</f>
        <v>0</v>
      </c>
      <c r="E138" s="32">
        <f>IFERROR(VLOOKUP(B138,'Egyéni lista'!$B$4:$L$263,4,0),0)</f>
        <v>0</v>
      </c>
      <c r="F138" s="32">
        <f>IFERROR(VLOOKUP(B138,'Egyéni lista'!$B$4:$L$263,5,0),0)</f>
        <v>0</v>
      </c>
      <c r="G138" s="32">
        <f>IFERROR(VLOOKUP(B138,'Egyéni lista'!$B$4:$L$263,6,0),0)</f>
        <v>0</v>
      </c>
      <c r="H138" s="32">
        <f>IFERROR(VLOOKUP(B138,'Egyéni lista'!$B$4:$L$263,7,0),0)</f>
        <v>0</v>
      </c>
      <c r="I138" s="82">
        <f>IFERROR(VLOOKUP(B138,'Egyéni lista'!$B$4:$L$263,8,0),0)</f>
        <v>0</v>
      </c>
      <c r="J138" s="82">
        <f>IFERROR(VLOOKUP(B138,'Egyéni lista'!$B$4:$L$263,9,0),0)</f>
        <v>0</v>
      </c>
      <c r="K138" s="26">
        <f>IFERROR(VLOOKUP(B138,'Egyéni lista'!$B$4:$L$263,10,0),0)</f>
        <v>0</v>
      </c>
      <c r="L138" s="87">
        <f>IFERROR(VLOOKUP(B138,'Egyéni lista'!$B$4:$L$263,11,0),0)</f>
        <v>0</v>
      </c>
    </row>
    <row r="139" spans="1:12" ht="15.75" hidden="1" customHeight="1" x14ac:dyDescent="0.2">
      <c r="A139" s="80" t="s">
        <v>156</v>
      </c>
      <c r="B139" s="103"/>
      <c r="C139" s="81">
        <f>IFERROR(VLOOKUP(B139,'Egyéni lista'!$B$4:$L$263,2,0),0)</f>
        <v>0</v>
      </c>
      <c r="D139" s="82">
        <f>IFERROR(VLOOKUP(B139,'Egyéni lista'!$B$4:$L$263,3,0),0)</f>
        <v>0</v>
      </c>
      <c r="E139" s="32">
        <f>IFERROR(VLOOKUP(B139,'Egyéni lista'!$B$4:$L$263,4,0),0)</f>
        <v>0</v>
      </c>
      <c r="F139" s="32">
        <f>IFERROR(VLOOKUP(B139,'Egyéni lista'!$B$4:$L$263,5,0),0)</f>
        <v>0</v>
      </c>
      <c r="G139" s="32">
        <f>IFERROR(VLOOKUP(B139,'Egyéni lista'!$B$4:$L$263,6,0),0)</f>
        <v>0</v>
      </c>
      <c r="H139" s="32">
        <f>IFERROR(VLOOKUP(B139,'Egyéni lista'!$B$4:$L$263,7,0),0)</f>
        <v>0</v>
      </c>
      <c r="I139" s="82">
        <f>IFERROR(VLOOKUP(B139,'Egyéni lista'!$B$4:$L$263,8,0),0)</f>
        <v>0</v>
      </c>
      <c r="J139" s="82">
        <f>IFERROR(VLOOKUP(B139,'Egyéni lista'!$B$4:$L$263,9,0),0)</f>
        <v>0</v>
      </c>
      <c r="K139" s="26">
        <f>IFERROR(VLOOKUP(B139,'Egyéni lista'!$B$4:$L$263,10,0),0)</f>
        <v>0</v>
      </c>
      <c r="L139" s="87">
        <f>IFERROR(VLOOKUP(B139,'Egyéni lista'!$B$4:$L$263,11,0),0)</f>
        <v>0</v>
      </c>
    </row>
    <row r="140" spans="1:12" ht="15" hidden="1" customHeight="1" x14ac:dyDescent="0.2">
      <c r="A140" s="80" t="s">
        <v>157</v>
      </c>
      <c r="B140" s="103"/>
      <c r="C140" s="81">
        <f>IFERROR(VLOOKUP(B140,'Egyéni lista'!$B$4:$L$263,2,0),0)</f>
        <v>0</v>
      </c>
      <c r="D140" s="82">
        <f>IFERROR(VLOOKUP(B140,'Egyéni lista'!$B$4:$L$263,3,0),0)</f>
        <v>0</v>
      </c>
      <c r="E140" s="32">
        <f>IFERROR(VLOOKUP(B140,'Egyéni lista'!$B$4:$L$263,4,0),0)</f>
        <v>0</v>
      </c>
      <c r="F140" s="32">
        <f>IFERROR(VLOOKUP(B140,'Egyéni lista'!$B$4:$L$263,5,0),0)</f>
        <v>0</v>
      </c>
      <c r="G140" s="32">
        <f>IFERROR(VLOOKUP(B140,'Egyéni lista'!$B$4:$L$263,6,0),0)</f>
        <v>0</v>
      </c>
      <c r="H140" s="32">
        <f>IFERROR(VLOOKUP(B140,'Egyéni lista'!$B$4:$L$263,7,0),0)</f>
        <v>0</v>
      </c>
      <c r="I140" s="82">
        <f>IFERROR(VLOOKUP(B140,'Egyéni lista'!$B$4:$L$263,8,0),0)</f>
        <v>0</v>
      </c>
      <c r="J140" s="82">
        <f>IFERROR(VLOOKUP(B140,'Egyéni lista'!$B$4:$L$263,9,0),0)</f>
        <v>0</v>
      </c>
      <c r="K140" s="26">
        <f>IFERROR(VLOOKUP(B140,'Egyéni lista'!$B$4:$L$263,10,0),0)</f>
        <v>0</v>
      </c>
      <c r="L140" s="87">
        <f>IFERROR(VLOOKUP(B140,'Egyéni lista'!$B$4:$L$263,11,0),0)</f>
        <v>0</v>
      </c>
    </row>
    <row r="141" spans="1:12" ht="15" hidden="1" customHeight="1" x14ac:dyDescent="0.2">
      <c r="A141" s="80" t="s">
        <v>158</v>
      </c>
      <c r="B141" s="103"/>
      <c r="C141" s="81">
        <f>IFERROR(VLOOKUP(B141,'Egyéni lista'!$B$4:$L$263,2,0),0)</f>
        <v>0</v>
      </c>
      <c r="D141" s="82">
        <f>IFERROR(VLOOKUP(B141,'Egyéni lista'!$B$4:$L$263,3,0),0)</f>
        <v>0</v>
      </c>
      <c r="E141" s="32">
        <f>IFERROR(VLOOKUP(B141,'Egyéni lista'!$B$4:$L$263,4,0),0)</f>
        <v>0</v>
      </c>
      <c r="F141" s="32">
        <f>IFERROR(VLOOKUP(B141,'Egyéni lista'!$B$4:$L$263,5,0),0)</f>
        <v>0</v>
      </c>
      <c r="G141" s="32">
        <f>IFERROR(VLOOKUP(B141,'Egyéni lista'!$B$4:$L$263,6,0),0)</f>
        <v>0</v>
      </c>
      <c r="H141" s="32">
        <f>IFERROR(VLOOKUP(B141,'Egyéni lista'!$B$4:$L$263,7,0),0)</f>
        <v>0</v>
      </c>
      <c r="I141" s="82">
        <f>IFERROR(VLOOKUP(B141,'Egyéni lista'!$B$4:$L$263,8,0),0)</f>
        <v>0</v>
      </c>
      <c r="J141" s="82">
        <f>IFERROR(VLOOKUP(B141,'Egyéni lista'!$B$4:$L$263,9,0),0)</f>
        <v>0</v>
      </c>
      <c r="K141" s="83">
        <f>IFERROR(VLOOKUP(B141,'Egyéni lista'!$B$4:$L$263,10,0),0)</f>
        <v>0</v>
      </c>
      <c r="L141" s="87">
        <f>IFERROR(VLOOKUP(B141,'Egyéni lista'!$B$4:$L$263,11,0),0)</f>
        <v>0</v>
      </c>
    </row>
    <row r="142" spans="1:12" ht="15" hidden="1" customHeight="1" x14ac:dyDescent="0.2">
      <c r="A142" s="80" t="s">
        <v>159</v>
      </c>
      <c r="B142" s="103"/>
      <c r="C142" s="81">
        <f>IFERROR(VLOOKUP(B142,'Egyéni lista'!$B$4:$L$263,2,0),0)</f>
        <v>0</v>
      </c>
      <c r="D142" s="82">
        <f>IFERROR(VLOOKUP(B142,'Egyéni lista'!$B$4:$L$263,3,0),0)</f>
        <v>0</v>
      </c>
      <c r="E142" s="32">
        <f>IFERROR(VLOOKUP(B142,'Egyéni lista'!$B$4:$L$263,4,0),0)</f>
        <v>0</v>
      </c>
      <c r="F142" s="32">
        <f>IFERROR(VLOOKUP(B142,'Egyéni lista'!$B$4:$L$263,5,0),0)</f>
        <v>0</v>
      </c>
      <c r="G142" s="32">
        <f>IFERROR(VLOOKUP(B142,'Egyéni lista'!$B$4:$L$263,6,0),0)</f>
        <v>0</v>
      </c>
      <c r="H142" s="32">
        <f>IFERROR(VLOOKUP(B142,'Egyéni lista'!$B$4:$L$263,7,0),0)</f>
        <v>0</v>
      </c>
      <c r="I142" s="82">
        <f>IFERROR(VLOOKUP(B142,'Egyéni lista'!$B$4:$L$263,8,0),0)</f>
        <v>0</v>
      </c>
      <c r="J142" s="82">
        <f>IFERROR(VLOOKUP(B142,'Egyéni lista'!$B$4:$L$263,9,0),0)</f>
        <v>0</v>
      </c>
      <c r="K142" s="83">
        <f>IFERROR(VLOOKUP(B142,'Egyéni lista'!$B$4:$L$263,10,0),0)</f>
        <v>0</v>
      </c>
      <c r="L142" s="87">
        <f>IFERROR(VLOOKUP(B142,'Egyéni lista'!$B$4:$L$263,11,0),0)</f>
        <v>0</v>
      </c>
    </row>
    <row r="143" spans="1:12" ht="15.75" hidden="1" customHeight="1" x14ac:dyDescent="0.2">
      <c r="A143" s="80" t="s">
        <v>160</v>
      </c>
      <c r="B143" s="103"/>
      <c r="C143" s="81">
        <f>IFERROR(VLOOKUP(B143,'Egyéni lista'!$B$4:$L$263,2,0),0)</f>
        <v>0</v>
      </c>
      <c r="D143" s="82">
        <f>IFERROR(VLOOKUP(B143,'Egyéni lista'!$B$4:$L$263,3,0),0)</f>
        <v>0</v>
      </c>
      <c r="E143" s="32">
        <f>IFERROR(VLOOKUP(B143,'Egyéni lista'!$B$4:$L$263,4,0),0)</f>
        <v>0</v>
      </c>
      <c r="F143" s="32">
        <f>IFERROR(VLOOKUP(B143,'Egyéni lista'!$B$4:$L$263,5,0),0)</f>
        <v>0</v>
      </c>
      <c r="G143" s="32">
        <f>IFERROR(VLOOKUP(B143,'Egyéni lista'!$B$4:$L$263,6,0),0)</f>
        <v>0</v>
      </c>
      <c r="H143" s="32">
        <f>IFERROR(VLOOKUP(B143,'Egyéni lista'!$B$4:$L$263,7,0),0)</f>
        <v>0</v>
      </c>
      <c r="I143" s="82">
        <f>IFERROR(VLOOKUP(B143,'Egyéni lista'!$B$4:$L$263,8,0),0)</f>
        <v>0</v>
      </c>
      <c r="J143" s="82">
        <f>IFERROR(VLOOKUP(B143,'Egyéni lista'!$B$4:$L$263,9,0),0)</f>
        <v>0</v>
      </c>
      <c r="K143" s="83">
        <f>IFERROR(VLOOKUP(B143,'Egyéni lista'!$B$4:$L$263,10,0),0)</f>
        <v>0</v>
      </c>
      <c r="L143" s="87">
        <f>IFERROR(VLOOKUP(B143,'Egyéni lista'!$B$4:$L$263,11,0),0)</f>
        <v>0</v>
      </c>
    </row>
    <row r="144" spans="1:12" ht="15" hidden="1" customHeight="1" x14ac:dyDescent="0.2">
      <c r="A144" s="80" t="s">
        <v>161</v>
      </c>
      <c r="B144" s="103"/>
      <c r="C144" s="81">
        <f>IFERROR(VLOOKUP(B144,'Egyéni lista'!$B$4:$L$263,2,0),0)</f>
        <v>0</v>
      </c>
      <c r="D144" s="82">
        <f>IFERROR(VLOOKUP(B144,'Egyéni lista'!$B$4:$L$263,3,0),0)</f>
        <v>0</v>
      </c>
      <c r="E144" s="32">
        <f>IFERROR(VLOOKUP(B144,'Egyéni lista'!$B$4:$L$263,4,0),0)</f>
        <v>0</v>
      </c>
      <c r="F144" s="32">
        <f>IFERROR(VLOOKUP(B144,'Egyéni lista'!$B$4:$L$263,5,0),0)</f>
        <v>0</v>
      </c>
      <c r="G144" s="32">
        <f>IFERROR(VLOOKUP(B144,'Egyéni lista'!$B$4:$L$263,6,0),0)</f>
        <v>0</v>
      </c>
      <c r="H144" s="32">
        <f>IFERROR(VLOOKUP(B144,'Egyéni lista'!$B$4:$L$263,7,0),0)</f>
        <v>0</v>
      </c>
      <c r="I144" s="82">
        <f>IFERROR(VLOOKUP(B144,'Egyéni lista'!$B$4:$L$263,8,0),0)</f>
        <v>0</v>
      </c>
      <c r="J144" s="82">
        <f>IFERROR(VLOOKUP(B144,'Egyéni lista'!$B$4:$L$263,9,0),0)</f>
        <v>0</v>
      </c>
      <c r="K144" s="83">
        <f>IFERROR(VLOOKUP(B144,'Egyéni lista'!$B$4:$L$263,10,0),0)</f>
        <v>0</v>
      </c>
      <c r="L144" s="87">
        <f>IFERROR(VLOOKUP(B144,'Egyéni lista'!$B$4:$L$263,11,0),0)</f>
        <v>0</v>
      </c>
    </row>
    <row r="145" spans="1:12" ht="15" hidden="1" customHeight="1" x14ac:dyDescent="0.2">
      <c r="A145" s="80" t="s">
        <v>162</v>
      </c>
      <c r="B145" s="103"/>
      <c r="C145" s="81">
        <f>IFERROR(VLOOKUP(B145,'Egyéni lista'!$B$4:$L$263,2,0),0)</f>
        <v>0</v>
      </c>
      <c r="D145" s="82">
        <f>IFERROR(VLOOKUP(B145,'Egyéni lista'!$B$4:$L$263,3,0),0)</f>
        <v>0</v>
      </c>
      <c r="E145" s="32">
        <f>IFERROR(VLOOKUP(B145,'Egyéni lista'!$B$4:$L$263,4,0),0)</f>
        <v>0</v>
      </c>
      <c r="F145" s="32">
        <f>IFERROR(VLOOKUP(B145,'Egyéni lista'!$B$4:$L$263,5,0),0)</f>
        <v>0</v>
      </c>
      <c r="G145" s="32">
        <f>IFERROR(VLOOKUP(B145,'Egyéni lista'!$B$4:$L$263,6,0),0)</f>
        <v>0</v>
      </c>
      <c r="H145" s="32">
        <f>IFERROR(VLOOKUP(B145,'Egyéni lista'!$B$4:$L$263,7,0),0)</f>
        <v>0</v>
      </c>
      <c r="I145" s="82">
        <f>IFERROR(VLOOKUP(B145,'Egyéni lista'!$B$4:$L$263,8,0),0)</f>
        <v>0</v>
      </c>
      <c r="J145" s="82">
        <f>IFERROR(VLOOKUP(B145,'Egyéni lista'!$B$4:$L$263,9,0),0)</f>
        <v>0</v>
      </c>
      <c r="K145" s="83">
        <f>IFERROR(VLOOKUP(B145,'Egyéni lista'!$B$4:$L$263,10,0),0)</f>
        <v>0</v>
      </c>
      <c r="L145" s="87">
        <f>IFERROR(VLOOKUP(B145,'Egyéni lista'!$B$4:$L$263,11,0),0)</f>
        <v>0</v>
      </c>
    </row>
    <row r="146" spans="1:12" ht="15" hidden="1" customHeight="1" x14ac:dyDescent="0.2">
      <c r="A146" s="80" t="s">
        <v>163</v>
      </c>
      <c r="B146" s="103"/>
      <c r="C146" s="81">
        <f>IFERROR(VLOOKUP(B146,'Egyéni lista'!$B$4:$L$263,2,0),0)</f>
        <v>0</v>
      </c>
      <c r="D146" s="82">
        <f>IFERROR(VLOOKUP(B146,'Egyéni lista'!$B$4:$L$263,3,0),0)</f>
        <v>0</v>
      </c>
      <c r="E146" s="32">
        <f>IFERROR(VLOOKUP(B146,'Egyéni lista'!$B$4:$L$263,4,0),0)</f>
        <v>0</v>
      </c>
      <c r="F146" s="32">
        <f>IFERROR(VLOOKUP(B146,'Egyéni lista'!$B$4:$L$263,5,0),0)</f>
        <v>0</v>
      </c>
      <c r="G146" s="32">
        <f>IFERROR(VLOOKUP(B146,'Egyéni lista'!$B$4:$L$263,6,0),0)</f>
        <v>0</v>
      </c>
      <c r="H146" s="32">
        <f>IFERROR(VLOOKUP(B146,'Egyéni lista'!$B$4:$L$263,7,0),0)</f>
        <v>0</v>
      </c>
      <c r="I146" s="82">
        <f>IFERROR(VLOOKUP(B146,'Egyéni lista'!$B$4:$L$263,8,0),0)</f>
        <v>0</v>
      </c>
      <c r="J146" s="82">
        <f>IFERROR(VLOOKUP(B146,'Egyéni lista'!$B$4:$L$263,9,0),0)</f>
        <v>0</v>
      </c>
      <c r="K146" s="83">
        <f>IFERROR(VLOOKUP(B146,'Egyéni lista'!$B$4:$L$263,10,0),0)</f>
        <v>0</v>
      </c>
      <c r="L146" s="87">
        <f>IFERROR(VLOOKUP(B146,'Egyéni lista'!$B$4:$L$263,11,0),0)</f>
        <v>0</v>
      </c>
    </row>
    <row r="147" spans="1:12" ht="15.75" hidden="1" customHeight="1" x14ac:dyDescent="0.2">
      <c r="A147" s="80" t="s">
        <v>164</v>
      </c>
      <c r="B147" s="103"/>
      <c r="C147" s="81">
        <f>IFERROR(VLOOKUP(B147,'Egyéni lista'!$B$4:$L$263,2,0),0)</f>
        <v>0</v>
      </c>
      <c r="D147" s="82">
        <f>IFERROR(VLOOKUP(B147,'Egyéni lista'!$B$4:$L$263,3,0),0)</f>
        <v>0</v>
      </c>
      <c r="E147" s="27">
        <f>IFERROR(VLOOKUP(B147,'Egyéni lista'!$B$4:$L$263,4,0),0)</f>
        <v>0</v>
      </c>
      <c r="F147" s="27">
        <f>IFERROR(VLOOKUP(B147,'Egyéni lista'!$B$4:$L$263,5,0),0)</f>
        <v>0</v>
      </c>
      <c r="G147" s="27">
        <f>IFERROR(VLOOKUP(B147,'Egyéni lista'!$B$4:$L$263,6,0),0)</f>
        <v>0</v>
      </c>
      <c r="H147" s="27">
        <f>IFERROR(VLOOKUP(B147,'Egyéni lista'!$B$4:$L$263,7,0),0)</f>
        <v>0</v>
      </c>
      <c r="I147" s="82">
        <f>IFERROR(VLOOKUP(B147,'Egyéni lista'!$B$4:$L$263,8,0),0)</f>
        <v>0</v>
      </c>
      <c r="J147" s="82">
        <f>IFERROR(VLOOKUP(B147,'Egyéni lista'!$B$4:$L$263,9,0),0)</f>
        <v>0</v>
      </c>
      <c r="K147" s="83">
        <f>IFERROR(VLOOKUP(B147,'Egyéni lista'!$B$4:$L$263,10,0),0)</f>
        <v>0</v>
      </c>
      <c r="L147" s="87">
        <f>IFERROR(VLOOKUP(B147,'Egyéni lista'!$B$4:$L$263,11,0),0)</f>
        <v>0</v>
      </c>
    </row>
    <row r="148" spans="1:12" ht="15" hidden="1" customHeight="1" x14ac:dyDescent="0.2">
      <c r="A148" s="80" t="s">
        <v>165</v>
      </c>
      <c r="B148" s="103"/>
      <c r="C148" s="81">
        <f>IFERROR(VLOOKUP(B148,'Egyéni lista'!$B$4:$L$263,2,0),0)</f>
        <v>0</v>
      </c>
      <c r="D148" s="82">
        <f>IFERROR(VLOOKUP(B148,'Egyéni lista'!$B$4:$L$263,3,0),0)</f>
        <v>0</v>
      </c>
      <c r="E148" s="27">
        <f>IFERROR(VLOOKUP(B148,'Egyéni lista'!$B$4:$L$263,4,0),0)</f>
        <v>0</v>
      </c>
      <c r="F148" s="27">
        <f>IFERROR(VLOOKUP(B148,'Egyéni lista'!$B$4:$L$263,5,0),0)</f>
        <v>0</v>
      </c>
      <c r="G148" s="27">
        <f>IFERROR(VLOOKUP(B148,'Egyéni lista'!$B$4:$L$263,6,0),0)</f>
        <v>0</v>
      </c>
      <c r="H148" s="27">
        <f>IFERROR(VLOOKUP(B148,'Egyéni lista'!$B$4:$L$263,7,0),0)</f>
        <v>0</v>
      </c>
      <c r="I148" s="82">
        <f>IFERROR(VLOOKUP(B148,'Egyéni lista'!$B$4:$L$263,8,0),0)</f>
        <v>0</v>
      </c>
      <c r="J148" s="82">
        <f>IFERROR(VLOOKUP(B148,'Egyéni lista'!$B$4:$L$263,9,0),0)</f>
        <v>0</v>
      </c>
      <c r="K148" s="83">
        <f>IFERROR(VLOOKUP(B148,'Egyéni lista'!$B$4:$L$263,10,0),0)</f>
        <v>0</v>
      </c>
      <c r="L148" s="87">
        <f>IFERROR(VLOOKUP(B148,'Egyéni lista'!$B$4:$L$263,11,0),0)</f>
        <v>0</v>
      </c>
    </row>
    <row r="149" spans="1:12" ht="15" hidden="1" customHeight="1" x14ac:dyDescent="0.2">
      <c r="A149" s="80" t="s">
        <v>166</v>
      </c>
      <c r="B149" s="103"/>
      <c r="C149" s="81">
        <f>IFERROR(VLOOKUP(B149,'Egyéni lista'!$B$4:$L$263,2,0),0)</f>
        <v>0</v>
      </c>
      <c r="D149" s="82">
        <f>IFERROR(VLOOKUP(B149,'Egyéni lista'!$B$4:$L$263,3,0),0)</f>
        <v>0</v>
      </c>
      <c r="E149" s="27">
        <f>IFERROR(VLOOKUP(B149,'Egyéni lista'!$B$4:$L$263,4,0),0)</f>
        <v>0</v>
      </c>
      <c r="F149" s="27">
        <f>IFERROR(VLOOKUP(B149,'Egyéni lista'!$B$4:$L$263,5,0),0)</f>
        <v>0</v>
      </c>
      <c r="G149" s="27">
        <f>IFERROR(VLOOKUP(B149,'Egyéni lista'!$B$4:$L$263,6,0),0)</f>
        <v>0</v>
      </c>
      <c r="H149" s="27">
        <f>IFERROR(VLOOKUP(B149,'Egyéni lista'!$B$4:$L$263,7,0),0)</f>
        <v>0</v>
      </c>
      <c r="I149" s="82">
        <f>IFERROR(VLOOKUP(B149,'Egyéni lista'!$B$4:$L$263,8,0),0)</f>
        <v>0</v>
      </c>
      <c r="J149" s="82">
        <f>IFERROR(VLOOKUP(B149,'Egyéni lista'!$B$4:$L$263,9,0),0)</f>
        <v>0</v>
      </c>
      <c r="K149" s="83">
        <f>IFERROR(VLOOKUP(B149,'Egyéni lista'!$B$4:$L$263,10,0),0)</f>
        <v>0</v>
      </c>
      <c r="L149" s="87">
        <f>IFERROR(VLOOKUP(B149,'Egyéni lista'!$B$4:$L$263,11,0),0)</f>
        <v>0</v>
      </c>
    </row>
    <row r="150" spans="1:12" ht="15" hidden="1" customHeight="1" x14ac:dyDescent="0.2">
      <c r="A150" s="80" t="s">
        <v>167</v>
      </c>
      <c r="B150" s="103"/>
      <c r="C150" s="81">
        <f>IFERROR(VLOOKUP(B150,'Egyéni lista'!$B$4:$L$263,2,0),0)</f>
        <v>0</v>
      </c>
      <c r="D150" s="82">
        <f>IFERROR(VLOOKUP(B150,'Egyéni lista'!$B$4:$L$263,3,0),0)</f>
        <v>0</v>
      </c>
      <c r="E150" s="27">
        <f>IFERROR(VLOOKUP(B150,'Egyéni lista'!$B$4:$L$263,4,0),0)</f>
        <v>0</v>
      </c>
      <c r="F150" s="27">
        <f>IFERROR(VLOOKUP(B150,'Egyéni lista'!$B$4:$L$263,5,0),0)</f>
        <v>0</v>
      </c>
      <c r="G150" s="27">
        <f>IFERROR(VLOOKUP(B150,'Egyéni lista'!$B$4:$L$263,6,0),0)</f>
        <v>0</v>
      </c>
      <c r="H150" s="27">
        <f>IFERROR(VLOOKUP(B150,'Egyéni lista'!$B$4:$L$263,7,0),0)</f>
        <v>0</v>
      </c>
      <c r="I150" s="82">
        <f>IFERROR(VLOOKUP(B150,'Egyéni lista'!$B$4:$L$263,8,0),0)</f>
        <v>0</v>
      </c>
      <c r="J150" s="82">
        <f>IFERROR(VLOOKUP(B150,'Egyéni lista'!$B$4:$L$263,9,0),0)</f>
        <v>0</v>
      </c>
      <c r="K150" s="83">
        <f>IFERROR(VLOOKUP(B150,'Egyéni lista'!$B$4:$L$263,10,0),0)</f>
        <v>0</v>
      </c>
      <c r="L150" s="87">
        <f>IFERROR(VLOOKUP(B150,'Egyéni lista'!$B$4:$L$263,11,0),0)</f>
        <v>0</v>
      </c>
    </row>
    <row r="151" spans="1:12" ht="15.75" hidden="1" customHeight="1" x14ac:dyDescent="0.2">
      <c r="A151" s="80" t="s">
        <v>168</v>
      </c>
      <c r="B151" s="103"/>
      <c r="C151" s="81">
        <f>IFERROR(VLOOKUP(B151,'Egyéni lista'!$B$4:$L$263,2,0),0)</f>
        <v>0</v>
      </c>
      <c r="D151" s="82">
        <f>IFERROR(VLOOKUP(B151,'Egyéni lista'!$B$4:$L$263,3,0),0)</f>
        <v>0</v>
      </c>
      <c r="E151" s="27">
        <f>IFERROR(VLOOKUP(B151,'Egyéni lista'!$B$4:$L$263,4,0),0)</f>
        <v>0</v>
      </c>
      <c r="F151" s="27">
        <f>IFERROR(VLOOKUP(B151,'Egyéni lista'!$B$4:$L$263,5,0),0)</f>
        <v>0</v>
      </c>
      <c r="G151" s="27">
        <f>IFERROR(VLOOKUP(B151,'Egyéni lista'!$B$4:$L$263,6,0),0)</f>
        <v>0</v>
      </c>
      <c r="H151" s="27">
        <f>IFERROR(VLOOKUP(B151,'Egyéni lista'!$B$4:$L$263,7,0),0)</f>
        <v>0</v>
      </c>
      <c r="I151" s="82">
        <f>IFERROR(VLOOKUP(B151,'Egyéni lista'!$B$4:$L$263,8,0),0)</f>
        <v>0</v>
      </c>
      <c r="J151" s="82">
        <f>IFERROR(VLOOKUP(B151,'Egyéni lista'!$B$4:$L$263,9,0),0)</f>
        <v>0</v>
      </c>
      <c r="K151" s="83">
        <f>IFERROR(VLOOKUP(B151,'Egyéni lista'!$B$4:$L$263,10,0),0)</f>
        <v>0</v>
      </c>
      <c r="L151" s="87">
        <f>IFERROR(VLOOKUP(B151,'Egyéni lista'!$B$4:$L$263,11,0),0)</f>
        <v>0</v>
      </c>
    </row>
    <row r="152" spans="1:12" ht="15" hidden="1" customHeight="1" x14ac:dyDescent="0.2">
      <c r="A152" s="80" t="s">
        <v>169</v>
      </c>
      <c r="B152" s="103"/>
      <c r="C152" s="81">
        <f>IFERROR(VLOOKUP(B152,'Egyéni lista'!$B$4:$L$263,2,0),0)</f>
        <v>0</v>
      </c>
      <c r="D152" s="82">
        <f>IFERROR(VLOOKUP(B152,'Egyéni lista'!$B$4:$L$263,3,0),0)</f>
        <v>0</v>
      </c>
      <c r="E152" s="27">
        <f>IFERROR(VLOOKUP(B152,'Egyéni lista'!$B$4:$L$263,4,0),0)</f>
        <v>0</v>
      </c>
      <c r="F152" s="27">
        <f>IFERROR(VLOOKUP(B152,'Egyéni lista'!$B$4:$L$263,5,0),0)</f>
        <v>0</v>
      </c>
      <c r="G152" s="27">
        <f>IFERROR(VLOOKUP(B152,'Egyéni lista'!$B$4:$L$263,6,0),0)</f>
        <v>0</v>
      </c>
      <c r="H152" s="27">
        <f>IFERROR(VLOOKUP(B152,'Egyéni lista'!$B$4:$L$263,7,0),0)</f>
        <v>0</v>
      </c>
      <c r="I152" s="82">
        <f>IFERROR(VLOOKUP(B152,'Egyéni lista'!$B$4:$L$263,8,0),0)</f>
        <v>0</v>
      </c>
      <c r="J152" s="82">
        <f>IFERROR(VLOOKUP(B152,'Egyéni lista'!$B$4:$L$263,9,0),0)</f>
        <v>0</v>
      </c>
      <c r="K152" s="83">
        <f>IFERROR(VLOOKUP(B152,'Egyéni lista'!$B$4:$L$263,10,0),0)</f>
        <v>0</v>
      </c>
      <c r="L152" s="87">
        <f>IFERROR(VLOOKUP(B152,'Egyéni lista'!$B$4:$L$263,11,0),0)</f>
        <v>0</v>
      </c>
    </row>
    <row r="153" spans="1:12" ht="15" hidden="1" customHeight="1" x14ac:dyDescent="0.2">
      <c r="A153" s="80" t="s">
        <v>170</v>
      </c>
      <c r="B153" s="103"/>
      <c r="C153" s="81">
        <f>IFERROR(VLOOKUP(B153,'Egyéni lista'!$B$4:$L$263,2,0),0)</f>
        <v>0</v>
      </c>
      <c r="D153" s="82">
        <f>IFERROR(VLOOKUP(B153,'Egyéni lista'!$B$4:$L$263,3,0),0)</f>
        <v>0</v>
      </c>
      <c r="E153" s="27">
        <f>IFERROR(VLOOKUP(B153,'Egyéni lista'!$B$4:$L$263,4,0),0)</f>
        <v>0</v>
      </c>
      <c r="F153" s="27">
        <f>IFERROR(VLOOKUP(B153,'Egyéni lista'!$B$4:$L$263,5,0),0)</f>
        <v>0</v>
      </c>
      <c r="G153" s="27">
        <f>IFERROR(VLOOKUP(B153,'Egyéni lista'!$B$4:$L$263,6,0),0)</f>
        <v>0</v>
      </c>
      <c r="H153" s="27">
        <f>IFERROR(VLOOKUP(B153,'Egyéni lista'!$B$4:$L$263,7,0),0)</f>
        <v>0</v>
      </c>
      <c r="I153" s="82">
        <f>IFERROR(VLOOKUP(B153,'Egyéni lista'!$B$4:$L$263,8,0),0)</f>
        <v>0</v>
      </c>
      <c r="J153" s="82">
        <f>IFERROR(VLOOKUP(B153,'Egyéni lista'!$B$4:$L$263,9,0),0)</f>
        <v>0</v>
      </c>
      <c r="K153" s="83">
        <f>IFERROR(VLOOKUP(B153,'Egyéni lista'!$B$4:$L$263,10,0),0)</f>
        <v>0</v>
      </c>
      <c r="L153" s="87">
        <f>IFERROR(VLOOKUP(B153,'Egyéni lista'!$B$4:$L$263,11,0),0)</f>
        <v>0</v>
      </c>
    </row>
    <row r="154" spans="1:12" ht="15" hidden="1" customHeight="1" x14ac:dyDescent="0.2">
      <c r="A154" s="80" t="s">
        <v>171</v>
      </c>
      <c r="B154" s="103"/>
      <c r="C154" s="81">
        <f>IFERROR(VLOOKUP(B154,'Egyéni lista'!$B$4:$L$263,2,0),0)</f>
        <v>0</v>
      </c>
      <c r="D154" s="82">
        <f>IFERROR(VLOOKUP(B154,'Egyéni lista'!$B$4:$L$263,3,0),0)</f>
        <v>0</v>
      </c>
      <c r="E154" s="27">
        <f>IFERROR(VLOOKUP(B154,'Egyéni lista'!$B$4:$L$263,4,0),0)</f>
        <v>0</v>
      </c>
      <c r="F154" s="27">
        <f>IFERROR(VLOOKUP(B154,'Egyéni lista'!$B$4:$L$263,5,0),0)</f>
        <v>0</v>
      </c>
      <c r="G154" s="27">
        <f>IFERROR(VLOOKUP(B154,'Egyéni lista'!$B$4:$L$263,6,0),0)</f>
        <v>0</v>
      </c>
      <c r="H154" s="27">
        <f>IFERROR(VLOOKUP(B154,'Egyéni lista'!$B$4:$L$263,7,0),0)</f>
        <v>0</v>
      </c>
      <c r="I154" s="82">
        <f>IFERROR(VLOOKUP(B154,'Egyéni lista'!$B$4:$L$263,8,0),0)</f>
        <v>0</v>
      </c>
      <c r="J154" s="82">
        <f>IFERROR(VLOOKUP(B154,'Egyéni lista'!$B$4:$L$263,9,0),0)</f>
        <v>0</v>
      </c>
      <c r="K154" s="83">
        <f>IFERROR(VLOOKUP(B154,'Egyéni lista'!$B$4:$L$263,10,0),0)</f>
        <v>0</v>
      </c>
      <c r="L154" s="87">
        <f>IFERROR(VLOOKUP(B154,'Egyéni lista'!$B$4:$L$263,11,0),0)</f>
        <v>0</v>
      </c>
    </row>
    <row r="155" spans="1:12" ht="15.75" hidden="1" customHeight="1" x14ac:dyDescent="0.2">
      <c r="A155" s="80" t="s">
        <v>172</v>
      </c>
      <c r="B155" s="103"/>
      <c r="C155" s="81">
        <f>IFERROR(VLOOKUP(B155,'Egyéni lista'!$B$4:$L$263,2,0),0)</f>
        <v>0</v>
      </c>
      <c r="D155" s="82">
        <f>IFERROR(VLOOKUP(B155,'Egyéni lista'!$B$4:$L$263,3,0),0)</f>
        <v>0</v>
      </c>
      <c r="E155" s="27">
        <f>IFERROR(VLOOKUP(B155,'Egyéni lista'!$B$4:$L$263,4,0),0)</f>
        <v>0</v>
      </c>
      <c r="F155" s="27">
        <f>IFERROR(VLOOKUP(B155,'Egyéni lista'!$B$4:$L$263,5,0),0)</f>
        <v>0</v>
      </c>
      <c r="G155" s="27">
        <f>IFERROR(VLOOKUP(B155,'Egyéni lista'!$B$4:$L$263,6,0),0)</f>
        <v>0</v>
      </c>
      <c r="H155" s="27">
        <f>IFERROR(VLOOKUP(B155,'Egyéni lista'!$B$4:$L$263,7,0),0)</f>
        <v>0</v>
      </c>
      <c r="I155" s="82">
        <f>IFERROR(VLOOKUP(B155,'Egyéni lista'!$B$4:$L$263,8,0),0)</f>
        <v>0</v>
      </c>
      <c r="J155" s="82">
        <f>IFERROR(VLOOKUP(B155,'Egyéni lista'!$B$4:$L$263,9,0),0)</f>
        <v>0</v>
      </c>
      <c r="K155" s="83">
        <f>IFERROR(VLOOKUP(B155,'Egyéni lista'!$B$4:$L$263,10,0),0)</f>
        <v>0</v>
      </c>
      <c r="L155" s="87">
        <f>IFERROR(VLOOKUP(B155,'Egyéni lista'!$B$4:$L$263,11,0),0)</f>
        <v>0</v>
      </c>
    </row>
    <row r="156" spans="1:12" ht="15" hidden="1" customHeight="1" x14ac:dyDescent="0.2">
      <c r="A156" s="80" t="s">
        <v>173</v>
      </c>
      <c r="B156" s="103"/>
      <c r="C156" s="81">
        <f>IFERROR(VLOOKUP(B156,'Egyéni lista'!$B$4:$L$263,2,0),0)</f>
        <v>0</v>
      </c>
      <c r="D156" s="82">
        <f>IFERROR(VLOOKUP(B156,'Egyéni lista'!$B$4:$L$263,3,0),0)</f>
        <v>0</v>
      </c>
      <c r="E156" s="27">
        <f>IFERROR(VLOOKUP(B156,'Egyéni lista'!$B$4:$L$263,4,0),0)</f>
        <v>0</v>
      </c>
      <c r="F156" s="27">
        <f>IFERROR(VLOOKUP(B156,'Egyéni lista'!$B$4:$L$263,5,0),0)</f>
        <v>0</v>
      </c>
      <c r="G156" s="27">
        <f>IFERROR(VLOOKUP(B156,'Egyéni lista'!$B$4:$L$263,6,0),0)</f>
        <v>0</v>
      </c>
      <c r="H156" s="27">
        <f>IFERROR(VLOOKUP(B156,'Egyéni lista'!$B$4:$L$263,7,0),0)</f>
        <v>0</v>
      </c>
      <c r="I156" s="82">
        <f>IFERROR(VLOOKUP(B156,'Egyéni lista'!$B$4:$L$263,8,0),0)</f>
        <v>0</v>
      </c>
      <c r="J156" s="82">
        <f>IFERROR(VLOOKUP(B156,'Egyéni lista'!$B$4:$L$263,9,0),0)</f>
        <v>0</v>
      </c>
      <c r="K156" s="83">
        <f>IFERROR(VLOOKUP(B156,'Egyéni lista'!$B$4:$L$263,10,0),0)</f>
        <v>0</v>
      </c>
      <c r="L156" s="87">
        <f>IFERROR(VLOOKUP(B156,'Egyéni lista'!$B$4:$L$263,11,0),0)</f>
        <v>0</v>
      </c>
    </row>
    <row r="157" spans="1:12" ht="15" hidden="1" customHeight="1" x14ac:dyDescent="0.2">
      <c r="A157" s="80" t="s">
        <v>174</v>
      </c>
      <c r="B157" s="103"/>
      <c r="C157" s="81">
        <f>IFERROR(VLOOKUP(B157,'Egyéni lista'!$B$4:$L$263,2,0),0)</f>
        <v>0</v>
      </c>
      <c r="D157" s="82">
        <f>IFERROR(VLOOKUP(B157,'Egyéni lista'!$B$4:$L$263,3,0),0)</f>
        <v>0</v>
      </c>
      <c r="E157" s="27">
        <f>IFERROR(VLOOKUP(B157,'Egyéni lista'!$B$4:$L$263,4,0),0)</f>
        <v>0</v>
      </c>
      <c r="F157" s="27">
        <f>IFERROR(VLOOKUP(B157,'Egyéni lista'!$B$4:$L$263,5,0),0)</f>
        <v>0</v>
      </c>
      <c r="G157" s="27">
        <f>IFERROR(VLOOKUP(B157,'Egyéni lista'!$B$4:$L$263,6,0),0)</f>
        <v>0</v>
      </c>
      <c r="H157" s="27">
        <f>IFERROR(VLOOKUP(B157,'Egyéni lista'!$B$4:$L$263,7,0),0)</f>
        <v>0</v>
      </c>
      <c r="I157" s="82">
        <f>IFERROR(VLOOKUP(B157,'Egyéni lista'!$B$4:$L$263,8,0),0)</f>
        <v>0</v>
      </c>
      <c r="J157" s="82">
        <f>IFERROR(VLOOKUP(B157,'Egyéni lista'!$B$4:$L$263,9,0),0)</f>
        <v>0</v>
      </c>
      <c r="K157" s="83">
        <f>IFERROR(VLOOKUP(B157,'Egyéni lista'!$B$4:$L$263,10,0),0)</f>
        <v>0</v>
      </c>
      <c r="L157" s="87">
        <f>IFERROR(VLOOKUP(B157,'Egyéni lista'!$B$4:$L$263,11,0),0)</f>
        <v>0</v>
      </c>
    </row>
    <row r="158" spans="1:12" ht="15" hidden="1" customHeight="1" x14ac:dyDescent="0.2">
      <c r="A158" s="80" t="s">
        <v>175</v>
      </c>
      <c r="B158" s="103"/>
      <c r="C158" s="81">
        <f>IFERROR(VLOOKUP(B158,'Egyéni lista'!$B$4:$L$263,2,0),0)</f>
        <v>0</v>
      </c>
      <c r="D158" s="82">
        <f>IFERROR(VLOOKUP(B158,'Egyéni lista'!$B$4:$L$263,3,0),0)</f>
        <v>0</v>
      </c>
      <c r="E158" s="27">
        <f>IFERROR(VLOOKUP(B158,'Egyéni lista'!$B$4:$L$263,4,0),0)</f>
        <v>0</v>
      </c>
      <c r="F158" s="27">
        <f>IFERROR(VLOOKUP(B158,'Egyéni lista'!$B$4:$L$263,5,0),0)</f>
        <v>0</v>
      </c>
      <c r="G158" s="27">
        <f>IFERROR(VLOOKUP(B158,'Egyéni lista'!$B$4:$L$263,6,0),0)</f>
        <v>0</v>
      </c>
      <c r="H158" s="27">
        <f>IFERROR(VLOOKUP(B158,'Egyéni lista'!$B$4:$L$263,7,0),0)</f>
        <v>0</v>
      </c>
      <c r="I158" s="82">
        <f>IFERROR(VLOOKUP(B158,'Egyéni lista'!$B$4:$L$263,8,0),0)</f>
        <v>0</v>
      </c>
      <c r="J158" s="82">
        <f>IFERROR(VLOOKUP(B158,'Egyéni lista'!$B$4:$L$263,9,0),0)</f>
        <v>0</v>
      </c>
      <c r="K158" s="83">
        <f>IFERROR(VLOOKUP(B158,'Egyéni lista'!$B$4:$L$263,10,0),0)</f>
        <v>0</v>
      </c>
      <c r="L158" s="87">
        <f>IFERROR(VLOOKUP(B158,'Egyéni lista'!$B$4:$L$263,11,0),0)</f>
        <v>0</v>
      </c>
    </row>
    <row r="159" spans="1:12" ht="15.75" hidden="1" customHeight="1" x14ac:dyDescent="0.2">
      <c r="A159" s="80" t="s">
        <v>176</v>
      </c>
      <c r="B159" s="103"/>
      <c r="C159" s="81">
        <f>IFERROR(VLOOKUP(B159,'Egyéni lista'!$B$4:$L$263,2,0),0)</f>
        <v>0</v>
      </c>
      <c r="D159" s="82">
        <f>IFERROR(VLOOKUP(B159,'Egyéni lista'!$B$4:$L$263,3,0),0)</f>
        <v>0</v>
      </c>
      <c r="E159" s="27">
        <f>IFERROR(VLOOKUP(B159,'Egyéni lista'!$B$4:$L$263,4,0),0)</f>
        <v>0</v>
      </c>
      <c r="F159" s="27">
        <f>IFERROR(VLOOKUP(B159,'Egyéni lista'!$B$4:$L$263,5,0),0)</f>
        <v>0</v>
      </c>
      <c r="G159" s="27">
        <f>IFERROR(VLOOKUP(B159,'Egyéni lista'!$B$4:$L$263,6,0),0)</f>
        <v>0</v>
      </c>
      <c r="H159" s="27">
        <f>IFERROR(VLOOKUP(B159,'Egyéni lista'!$B$4:$L$263,7,0),0)</f>
        <v>0</v>
      </c>
      <c r="I159" s="82">
        <f>IFERROR(VLOOKUP(B159,'Egyéni lista'!$B$4:$L$263,8,0),0)</f>
        <v>0</v>
      </c>
      <c r="J159" s="82">
        <f>IFERROR(VLOOKUP(B159,'Egyéni lista'!$B$4:$L$263,9,0),0)</f>
        <v>0</v>
      </c>
      <c r="K159" s="83">
        <f>IFERROR(VLOOKUP(B159,'Egyéni lista'!$B$4:$L$263,10,0),0)</f>
        <v>0</v>
      </c>
      <c r="L159" s="87">
        <f>IFERROR(VLOOKUP(B159,'Egyéni lista'!$B$4:$L$263,11,0),0)</f>
        <v>0</v>
      </c>
    </row>
    <row r="160" spans="1:12" ht="15" hidden="1" customHeight="1" x14ac:dyDescent="0.2">
      <c r="A160" s="80" t="s">
        <v>177</v>
      </c>
      <c r="B160" s="103"/>
      <c r="C160" s="81">
        <f>IFERROR(VLOOKUP(B160,'Egyéni lista'!$B$4:$L$263,2,0),0)</f>
        <v>0</v>
      </c>
      <c r="D160" s="82">
        <f>IFERROR(VLOOKUP(B160,'Egyéni lista'!$B$4:$L$263,3,0),0)</f>
        <v>0</v>
      </c>
      <c r="E160" s="27">
        <f>IFERROR(VLOOKUP(B160,'Egyéni lista'!$B$4:$L$263,4,0),0)</f>
        <v>0</v>
      </c>
      <c r="F160" s="27">
        <f>IFERROR(VLOOKUP(B160,'Egyéni lista'!$B$4:$L$263,5,0),0)</f>
        <v>0</v>
      </c>
      <c r="G160" s="27">
        <f>IFERROR(VLOOKUP(B160,'Egyéni lista'!$B$4:$L$263,6,0),0)</f>
        <v>0</v>
      </c>
      <c r="H160" s="27">
        <f>IFERROR(VLOOKUP(B160,'Egyéni lista'!$B$4:$L$263,7,0),0)</f>
        <v>0</v>
      </c>
      <c r="I160" s="82">
        <f>IFERROR(VLOOKUP(B160,'Egyéni lista'!$B$4:$L$263,8,0),0)</f>
        <v>0</v>
      </c>
      <c r="J160" s="82">
        <f>IFERROR(VLOOKUP(B160,'Egyéni lista'!$B$4:$L$263,9,0),0)</f>
        <v>0</v>
      </c>
      <c r="K160" s="83">
        <f>IFERROR(VLOOKUP(B160,'Egyéni lista'!$B$4:$L$263,10,0),0)</f>
        <v>0</v>
      </c>
      <c r="L160" s="87">
        <f>IFERROR(VLOOKUP(B160,'Egyéni lista'!$B$4:$L$263,11,0),0)</f>
        <v>0</v>
      </c>
    </row>
    <row r="161" spans="1:12" ht="15" hidden="1" customHeight="1" x14ac:dyDescent="0.2">
      <c r="A161" s="80" t="s">
        <v>178</v>
      </c>
      <c r="B161" s="103"/>
      <c r="C161" s="81">
        <f>IFERROR(VLOOKUP(B161,'Egyéni lista'!$B$4:$L$263,2,0),0)</f>
        <v>0</v>
      </c>
      <c r="D161" s="82">
        <f>IFERROR(VLOOKUP(B161,'Egyéni lista'!$B$4:$L$263,3,0),0)</f>
        <v>0</v>
      </c>
      <c r="E161" s="27">
        <f>IFERROR(VLOOKUP(B161,'Egyéni lista'!$B$4:$L$263,4,0),0)</f>
        <v>0</v>
      </c>
      <c r="F161" s="27">
        <f>IFERROR(VLOOKUP(B161,'Egyéni lista'!$B$4:$L$263,5,0),0)</f>
        <v>0</v>
      </c>
      <c r="G161" s="27">
        <f>IFERROR(VLOOKUP(B161,'Egyéni lista'!$B$4:$L$263,6,0),0)</f>
        <v>0</v>
      </c>
      <c r="H161" s="27">
        <f>IFERROR(VLOOKUP(B161,'Egyéni lista'!$B$4:$L$263,7,0),0)</f>
        <v>0</v>
      </c>
      <c r="I161" s="82">
        <f>IFERROR(VLOOKUP(B161,'Egyéni lista'!$B$4:$L$263,8,0),0)</f>
        <v>0</v>
      </c>
      <c r="J161" s="82">
        <f>IFERROR(VLOOKUP(B161,'Egyéni lista'!$B$4:$L$263,9,0),0)</f>
        <v>0</v>
      </c>
      <c r="K161" s="83">
        <f>IFERROR(VLOOKUP(B161,'Egyéni lista'!$B$4:$L$263,10,0),0)</f>
        <v>0</v>
      </c>
      <c r="L161" s="87">
        <f>IFERROR(VLOOKUP(B161,'Egyéni lista'!$B$4:$L$263,11,0),0)</f>
        <v>0</v>
      </c>
    </row>
    <row r="162" spans="1:12" ht="15" hidden="1" customHeight="1" x14ac:dyDescent="0.2">
      <c r="A162" s="80" t="s">
        <v>179</v>
      </c>
      <c r="B162" s="103"/>
      <c r="C162" s="81">
        <f>IFERROR(VLOOKUP(B162,'Egyéni lista'!$B$4:$L$263,2,0),0)</f>
        <v>0</v>
      </c>
      <c r="D162" s="82">
        <f>IFERROR(VLOOKUP(B162,'Egyéni lista'!$B$4:$L$263,3,0),0)</f>
        <v>0</v>
      </c>
      <c r="E162" s="27">
        <f>IFERROR(VLOOKUP(B162,'Egyéni lista'!$B$4:$L$263,4,0),0)</f>
        <v>0</v>
      </c>
      <c r="F162" s="27">
        <f>IFERROR(VLOOKUP(B162,'Egyéni lista'!$B$4:$L$263,5,0),0)</f>
        <v>0</v>
      </c>
      <c r="G162" s="27">
        <f>IFERROR(VLOOKUP(B162,'Egyéni lista'!$B$4:$L$263,6,0),0)</f>
        <v>0</v>
      </c>
      <c r="H162" s="27">
        <f>IFERROR(VLOOKUP(B162,'Egyéni lista'!$B$4:$L$263,7,0),0)</f>
        <v>0</v>
      </c>
      <c r="I162" s="82">
        <f>IFERROR(VLOOKUP(B162,'Egyéni lista'!$B$4:$L$263,8,0),0)</f>
        <v>0</v>
      </c>
      <c r="J162" s="82">
        <f>IFERROR(VLOOKUP(B162,'Egyéni lista'!$B$4:$L$263,9,0),0)</f>
        <v>0</v>
      </c>
      <c r="K162" s="83">
        <f>IFERROR(VLOOKUP(B162,'Egyéni lista'!$B$4:$L$263,10,0),0)</f>
        <v>0</v>
      </c>
      <c r="L162" s="87">
        <f>IFERROR(VLOOKUP(B162,'Egyéni lista'!$B$4:$L$263,11,0),0)</f>
        <v>0</v>
      </c>
    </row>
    <row r="163" spans="1:12" ht="15.75" hidden="1" customHeight="1" x14ac:dyDescent="0.2">
      <c r="A163" s="80" t="s">
        <v>180</v>
      </c>
      <c r="B163" s="103"/>
      <c r="C163" s="81">
        <f>IFERROR(VLOOKUP(B163,'Egyéni lista'!$B$4:$L$263,2,0),0)</f>
        <v>0</v>
      </c>
      <c r="D163" s="82">
        <f>IFERROR(VLOOKUP(B163,'Egyéni lista'!$B$4:$L$263,3,0),0)</f>
        <v>0</v>
      </c>
      <c r="E163" s="27">
        <f>IFERROR(VLOOKUP(B163,'Egyéni lista'!$B$4:$L$263,4,0),0)</f>
        <v>0</v>
      </c>
      <c r="F163" s="27">
        <f>IFERROR(VLOOKUP(B163,'Egyéni lista'!$B$4:$L$263,5,0),0)</f>
        <v>0</v>
      </c>
      <c r="G163" s="27">
        <f>IFERROR(VLOOKUP(B163,'Egyéni lista'!$B$4:$L$263,6,0),0)</f>
        <v>0</v>
      </c>
      <c r="H163" s="27">
        <f>IFERROR(VLOOKUP(B163,'Egyéni lista'!$B$4:$L$263,7,0),0)</f>
        <v>0</v>
      </c>
      <c r="I163" s="82">
        <f>IFERROR(VLOOKUP(B163,'Egyéni lista'!$B$4:$L$263,8,0),0)</f>
        <v>0</v>
      </c>
      <c r="J163" s="82">
        <f>IFERROR(VLOOKUP(B163,'Egyéni lista'!$B$4:$L$263,9,0),0)</f>
        <v>0</v>
      </c>
      <c r="K163" s="83">
        <f>IFERROR(VLOOKUP(B163,'Egyéni lista'!$B$4:$L$263,10,0),0)</f>
        <v>0</v>
      </c>
      <c r="L163" s="87">
        <f>IFERROR(VLOOKUP(B163,'Egyéni lista'!$B$4:$L$263,11,0),0)</f>
        <v>0</v>
      </c>
    </row>
    <row r="164" spans="1:12" ht="15" hidden="1" customHeight="1" x14ac:dyDescent="0.2">
      <c r="A164" s="80" t="s">
        <v>181</v>
      </c>
      <c r="B164" s="103"/>
      <c r="C164" s="81">
        <f>IFERROR(VLOOKUP(B164,'Egyéni lista'!$B$4:$L$263,2,0),0)</f>
        <v>0</v>
      </c>
      <c r="D164" s="82">
        <f>IFERROR(VLOOKUP(B164,'Egyéni lista'!$B$4:$L$263,3,0),0)</f>
        <v>0</v>
      </c>
      <c r="E164" s="27">
        <f>IFERROR(VLOOKUP(B164,'Egyéni lista'!$B$4:$L$263,4,0),0)</f>
        <v>0</v>
      </c>
      <c r="F164" s="27">
        <f>IFERROR(VLOOKUP(B164,'Egyéni lista'!$B$4:$L$263,5,0),0)</f>
        <v>0</v>
      </c>
      <c r="G164" s="27">
        <f>IFERROR(VLOOKUP(B164,'Egyéni lista'!$B$4:$L$263,6,0),0)</f>
        <v>0</v>
      </c>
      <c r="H164" s="27">
        <f>IFERROR(VLOOKUP(B164,'Egyéni lista'!$B$4:$L$263,7,0),0)</f>
        <v>0</v>
      </c>
      <c r="I164" s="82">
        <f>IFERROR(VLOOKUP(B164,'Egyéni lista'!$B$4:$L$263,8,0),0)</f>
        <v>0</v>
      </c>
      <c r="J164" s="82">
        <f>IFERROR(VLOOKUP(B164,'Egyéni lista'!$B$4:$L$263,9,0),0)</f>
        <v>0</v>
      </c>
      <c r="K164" s="83">
        <f>IFERROR(VLOOKUP(B164,'Egyéni lista'!$B$4:$L$263,10,0),0)</f>
        <v>0</v>
      </c>
      <c r="L164" s="87">
        <f>IFERROR(VLOOKUP(B164,'Egyéni lista'!$B$4:$L$263,11,0),0)</f>
        <v>0</v>
      </c>
    </row>
    <row r="165" spans="1:12" ht="15" hidden="1" customHeight="1" x14ac:dyDescent="0.2">
      <c r="A165" s="80" t="s">
        <v>182</v>
      </c>
      <c r="B165" s="103"/>
      <c r="C165" s="81">
        <f>IFERROR(VLOOKUP(B165,'Egyéni lista'!$B$4:$L$263,2,0),0)</f>
        <v>0</v>
      </c>
      <c r="D165" s="82">
        <f>IFERROR(VLOOKUP(B165,'Egyéni lista'!$B$4:$L$263,3,0),0)</f>
        <v>0</v>
      </c>
      <c r="E165" s="27">
        <f>IFERROR(VLOOKUP(B165,'Egyéni lista'!$B$4:$L$263,4,0),0)</f>
        <v>0</v>
      </c>
      <c r="F165" s="27">
        <f>IFERROR(VLOOKUP(B165,'Egyéni lista'!$B$4:$L$263,5,0),0)</f>
        <v>0</v>
      </c>
      <c r="G165" s="27">
        <f>IFERROR(VLOOKUP(B165,'Egyéni lista'!$B$4:$L$263,6,0),0)</f>
        <v>0</v>
      </c>
      <c r="H165" s="27">
        <f>IFERROR(VLOOKUP(B165,'Egyéni lista'!$B$4:$L$263,7,0),0)</f>
        <v>0</v>
      </c>
      <c r="I165" s="82">
        <f>IFERROR(VLOOKUP(B165,'Egyéni lista'!$B$4:$L$263,8,0),0)</f>
        <v>0</v>
      </c>
      <c r="J165" s="82">
        <f>IFERROR(VLOOKUP(B165,'Egyéni lista'!$B$4:$L$263,9,0),0)</f>
        <v>0</v>
      </c>
      <c r="K165" s="83">
        <f>IFERROR(VLOOKUP(B165,'Egyéni lista'!$B$4:$L$263,10,0),0)</f>
        <v>0</v>
      </c>
      <c r="L165" s="87">
        <f>IFERROR(VLOOKUP(B165,'Egyéni lista'!$B$4:$L$263,11,0),0)</f>
        <v>0</v>
      </c>
    </row>
    <row r="166" spans="1:12" ht="15" hidden="1" customHeight="1" x14ac:dyDescent="0.2">
      <c r="A166" s="80" t="s">
        <v>183</v>
      </c>
      <c r="B166" s="103"/>
      <c r="C166" s="81">
        <f>IFERROR(VLOOKUP(B166,'Egyéni lista'!$B$4:$L$263,2,0),0)</f>
        <v>0</v>
      </c>
      <c r="D166" s="82">
        <f>IFERROR(VLOOKUP(B166,'Egyéni lista'!$B$4:$L$263,3,0),0)</f>
        <v>0</v>
      </c>
      <c r="E166" s="27">
        <f>IFERROR(VLOOKUP(B166,'Egyéni lista'!$B$4:$L$263,4,0),0)</f>
        <v>0</v>
      </c>
      <c r="F166" s="27">
        <f>IFERROR(VLOOKUP(B166,'Egyéni lista'!$B$4:$L$263,5,0),0)</f>
        <v>0</v>
      </c>
      <c r="G166" s="27">
        <f>IFERROR(VLOOKUP(B166,'Egyéni lista'!$B$4:$L$263,6,0),0)</f>
        <v>0</v>
      </c>
      <c r="H166" s="27">
        <f>IFERROR(VLOOKUP(B166,'Egyéni lista'!$B$4:$L$263,7,0),0)</f>
        <v>0</v>
      </c>
      <c r="I166" s="82">
        <f>IFERROR(VLOOKUP(B166,'Egyéni lista'!$B$4:$L$263,8,0),0)</f>
        <v>0</v>
      </c>
      <c r="J166" s="82">
        <f>IFERROR(VLOOKUP(B166,'Egyéni lista'!$B$4:$L$263,9,0),0)</f>
        <v>0</v>
      </c>
      <c r="K166" s="83">
        <f>IFERROR(VLOOKUP(B166,'Egyéni lista'!$B$4:$L$263,10,0),0)</f>
        <v>0</v>
      </c>
      <c r="L166" s="87">
        <f>IFERROR(VLOOKUP(B166,'Egyéni lista'!$B$4:$L$263,11,0),0)</f>
        <v>0</v>
      </c>
    </row>
    <row r="167" spans="1:12" ht="15.75" hidden="1" customHeight="1" x14ac:dyDescent="0.2">
      <c r="A167" s="80" t="s">
        <v>184</v>
      </c>
      <c r="B167" s="103"/>
      <c r="C167" s="81">
        <f>IFERROR(VLOOKUP(B167,'Egyéni lista'!$B$4:$L$263,2,0),0)</f>
        <v>0</v>
      </c>
      <c r="D167" s="82">
        <f>IFERROR(VLOOKUP(B167,'Egyéni lista'!$B$4:$L$263,3,0),0)</f>
        <v>0</v>
      </c>
      <c r="E167" s="27">
        <f>IFERROR(VLOOKUP(B167,'Egyéni lista'!$B$4:$L$263,4,0),0)</f>
        <v>0</v>
      </c>
      <c r="F167" s="27">
        <f>IFERROR(VLOOKUP(B167,'Egyéni lista'!$B$4:$L$263,5,0),0)</f>
        <v>0</v>
      </c>
      <c r="G167" s="27">
        <f>IFERROR(VLOOKUP(B167,'Egyéni lista'!$B$4:$L$263,6,0),0)</f>
        <v>0</v>
      </c>
      <c r="H167" s="27">
        <f>IFERROR(VLOOKUP(B167,'Egyéni lista'!$B$4:$L$263,7,0),0)</f>
        <v>0</v>
      </c>
      <c r="I167" s="82">
        <f>IFERROR(VLOOKUP(B167,'Egyéni lista'!$B$4:$L$263,8,0),0)</f>
        <v>0</v>
      </c>
      <c r="J167" s="82">
        <f>IFERROR(VLOOKUP(B167,'Egyéni lista'!$B$4:$L$263,9,0),0)</f>
        <v>0</v>
      </c>
      <c r="K167" s="83">
        <f>IFERROR(VLOOKUP(B167,'Egyéni lista'!$B$4:$L$263,10,0),0)</f>
        <v>0</v>
      </c>
      <c r="L167" s="87">
        <f>IFERROR(VLOOKUP(B167,'Egyéni lista'!$B$4:$L$263,11,0),0)</f>
        <v>0</v>
      </c>
    </row>
    <row r="168" spans="1:12" ht="15" hidden="1" customHeight="1" x14ac:dyDescent="0.2">
      <c r="A168" s="80" t="s">
        <v>185</v>
      </c>
      <c r="B168" s="103"/>
      <c r="C168" s="81">
        <f>IFERROR(VLOOKUP(B168,'Egyéni lista'!$B$4:$L$263,2,0),0)</f>
        <v>0</v>
      </c>
      <c r="D168" s="82">
        <f>IFERROR(VLOOKUP(B168,'Egyéni lista'!$B$4:$L$263,3,0),0)</f>
        <v>0</v>
      </c>
      <c r="E168" s="27">
        <f>IFERROR(VLOOKUP(B168,'Egyéni lista'!$B$4:$L$263,4,0),0)</f>
        <v>0</v>
      </c>
      <c r="F168" s="27">
        <f>IFERROR(VLOOKUP(B168,'Egyéni lista'!$B$4:$L$263,5,0),0)</f>
        <v>0</v>
      </c>
      <c r="G168" s="27">
        <f>IFERROR(VLOOKUP(B168,'Egyéni lista'!$B$4:$L$263,6,0),0)</f>
        <v>0</v>
      </c>
      <c r="H168" s="27">
        <f>IFERROR(VLOOKUP(B168,'Egyéni lista'!$B$4:$L$263,7,0),0)</f>
        <v>0</v>
      </c>
      <c r="I168" s="82">
        <f>IFERROR(VLOOKUP(B168,'Egyéni lista'!$B$4:$L$263,8,0),0)</f>
        <v>0</v>
      </c>
      <c r="J168" s="82">
        <f>IFERROR(VLOOKUP(B168,'Egyéni lista'!$B$4:$L$263,9,0),0)</f>
        <v>0</v>
      </c>
      <c r="K168" s="83">
        <f>IFERROR(VLOOKUP(B168,'Egyéni lista'!$B$4:$L$263,10,0),0)</f>
        <v>0</v>
      </c>
      <c r="L168" s="87">
        <f>IFERROR(VLOOKUP(B168,'Egyéni lista'!$B$4:$L$263,11,0),0)</f>
        <v>0</v>
      </c>
    </row>
    <row r="169" spans="1:12" ht="15" hidden="1" customHeight="1" x14ac:dyDescent="0.2">
      <c r="A169" s="80" t="s">
        <v>186</v>
      </c>
      <c r="B169" s="103"/>
      <c r="C169" s="81">
        <f>IFERROR(VLOOKUP(B169,'Egyéni lista'!$B$4:$L$263,2,0),0)</f>
        <v>0</v>
      </c>
      <c r="D169" s="82">
        <f>IFERROR(VLOOKUP(B169,'Egyéni lista'!$B$4:$L$263,3,0),0)</f>
        <v>0</v>
      </c>
      <c r="E169" s="27">
        <f>IFERROR(VLOOKUP(B169,'Egyéni lista'!$B$4:$L$263,4,0),0)</f>
        <v>0</v>
      </c>
      <c r="F169" s="27">
        <f>IFERROR(VLOOKUP(B169,'Egyéni lista'!$B$4:$L$263,5,0),0)</f>
        <v>0</v>
      </c>
      <c r="G169" s="27">
        <f>IFERROR(VLOOKUP(B169,'Egyéni lista'!$B$4:$L$263,6,0),0)</f>
        <v>0</v>
      </c>
      <c r="H169" s="27">
        <f>IFERROR(VLOOKUP(B169,'Egyéni lista'!$B$4:$L$263,7,0),0)</f>
        <v>0</v>
      </c>
      <c r="I169" s="82">
        <f>IFERROR(VLOOKUP(B169,'Egyéni lista'!$B$4:$L$263,8,0),0)</f>
        <v>0</v>
      </c>
      <c r="J169" s="82">
        <f>IFERROR(VLOOKUP(B169,'Egyéni lista'!$B$4:$L$263,9,0),0)</f>
        <v>0</v>
      </c>
      <c r="K169" s="83">
        <f>IFERROR(VLOOKUP(B169,'Egyéni lista'!$B$4:$L$263,10,0),0)</f>
        <v>0</v>
      </c>
      <c r="L169" s="87">
        <f>IFERROR(VLOOKUP(B169,'Egyéni lista'!$B$4:$L$263,11,0),0)</f>
        <v>0</v>
      </c>
    </row>
    <row r="170" spans="1:12" ht="15" hidden="1" customHeight="1" x14ac:dyDescent="0.2">
      <c r="A170" s="80" t="s">
        <v>187</v>
      </c>
      <c r="B170" s="103"/>
      <c r="C170" s="81">
        <f>IFERROR(VLOOKUP(B170,'Egyéni lista'!$B$4:$L$263,2,0),0)</f>
        <v>0</v>
      </c>
      <c r="D170" s="82">
        <f>IFERROR(VLOOKUP(B170,'Egyéni lista'!$B$4:$L$263,3,0),0)</f>
        <v>0</v>
      </c>
      <c r="E170" s="27">
        <f>IFERROR(VLOOKUP(B170,'Egyéni lista'!$B$4:$L$263,4,0),0)</f>
        <v>0</v>
      </c>
      <c r="F170" s="27">
        <f>IFERROR(VLOOKUP(B170,'Egyéni lista'!$B$4:$L$263,5,0),0)</f>
        <v>0</v>
      </c>
      <c r="G170" s="27">
        <f>IFERROR(VLOOKUP(B170,'Egyéni lista'!$B$4:$L$263,6,0),0)</f>
        <v>0</v>
      </c>
      <c r="H170" s="27">
        <f>IFERROR(VLOOKUP(B170,'Egyéni lista'!$B$4:$L$263,7,0),0)</f>
        <v>0</v>
      </c>
      <c r="I170" s="82">
        <f>IFERROR(VLOOKUP(B170,'Egyéni lista'!$B$4:$L$263,8,0),0)</f>
        <v>0</v>
      </c>
      <c r="J170" s="82">
        <f>IFERROR(VLOOKUP(B170,'Egyéni lista'!$B$4:$L$263,9,0),0)</f>
        <v>0</v>
      </c>
      <c r="K170" s="83">
        <f>IFERROR(VLOOKUP(B170,'Egyéni lista'!$B$4:$L$263,10,0),0)</f>
        <v>0</v>
      </c>
      <c r="L170" s="87">
        <f>IFERROR(VLOOKUP(B170,'Egyéni lista'!$B$4:$L$263,11,0),0)</f>
        <v>0</v>
      </c>
    </row>
    <row r="171" spans="1:12" ht="15.75" hidden="1" customHeight="1" x14ac:dyDescent="0.2">
      <c r="A171" s="80" t="s">
        <v>188</v>
      </c>
      <c r="B171" s="103"/>
      <c r="C171" s="81">
        <f>IFERROR(VLOOKUP(B171,'Egyéni lista'!$B$4:$L$263,2,0),0)</f>
        <v>0</v>
      </c>
      <c r="D171" s="82">
        <f>IFERROR(VLOOKUP(B171,'Egyéni lista'!$B$4:$L$263,3,0),0)</f>
        <v>0</v>
      </c>
      <c r="E171" s="27">
        <f>IFERROR(VLOOKUP(B171,'Egyéni lista'!$B$4:$L$263,4,0),0)</f>
        <v>0</v>
      </c>
      <c r="F171" s="27">
        <f>IFERROR(VLOOKUP(B171,'Egyéni lista'!$B$4:$L$263,5,0),0)</f>
        <v>0</v>
      </c>
      <c r="G171" s="27">
        <f>IFERROR(VLOOKUP(B171,'Egyéni lista'!$B$4:$L$263,6,0),0)</f>
        <v>0</v>
      </c>
      <c r="H171" s="27">
        <f>IFERROR(VLOOKUP(B171,'Egyéni lista'!$B$4:$L$263,7,0),0)</f>
        <v>0</v>
      </c>
      <c r="I171" s="82">
        <f>IFERROR(VLOOKUP(B171,'Egyéni lista'!$B$4:$L$263,8,0),0)</f>
        <v>0</v>
      </c>
      <c r="J171" s="82">
        <f>IFERROR(VLOOKUP(B171,'Egyéni lista'!$B$4:$L$263,9,0),0)</f>
        <v>0</v>
      </c>
      <c r="K171" s="83">
        <f>IFERROR(VLOOKUP(B171,'Egyéni lista'!$B$4:$L$263,10,0),0)</f>
        <v>0</v>
      </c>
      <c r="L171" s="87">
        <f>IFERROR(VLOOKUP(B171,'Egyéni lista'!$B$4:$L$263,11,0),0)</f>
        <v>0</v>
      </c>
    </row>
    <row r="172" spans="1:12" ht="15" hidden="1" customHeight="1" x14ac:dyDescent="0.2">
      <c r="A172" s="80" t="s">
        <v>189</v>
      </c>
      <c r="B172" s="103"/>
      <c r="C172" s="81">
        <f>IFERROR(VLOOKUP(B172,'Egyéni lista'!$B$4:$L$263,2,0),0)</f>
        <v>0</v>
      </c>
      <c r="D172" s="82">
        <f>IFERROR(VLOOKUP(B172,'Egyéni lista'!$B$4:$L$263,3,0),0)</f>
        <v>0</v>
      </c>
      <c r="E172" s="27">
        <f>IFERROR(VLOOKUP(B172,'Egyéni lista'!$B$4:$L$263,4,0),0)</f>
        <v>0</v>
      </c>
      <c r="F172" s="27">
        <f>IFERROR(VLOOKUP(B172,'Egyéni lista'!$B$4:$L$263,5,0),0)</f>
        <v>0</v>
      </c>
      <c r="G172" s="27">
        <f>IFERROR(VLOOKUP(B172,'Egyéni lista'!$B$4:$L$263,6,0),0)</f>
        <v>0</v>
      </c>
      <c r="H172" s="27">
        <f>IFERROR(VLOOKUP(B172,'Egyéni lista'!$B$4:$L$263,7,0),0)</f>
        <v>0</v>
      </c>
      <c r="I172" s="82">
        <f>IFERROR(VLOOKUP(B172,'Egyéni lista'!$B$4:$L$263,8,0),0)</f>
        <v>0</v>
      </c>
      <c r="J172" s="82">
        <f>IFERROR(VLOOKUP(B172,'Egyéni lista'!$B$4:$L$263,9,0),0)</f>
        <v>0</v>
      </c>
      <c r="K172" s="83">
        <f>IFERROR(VLOOKUP(B172,'Egyéni lista'!$B$4:$L$263,10,0),0)</f>
        <v>0</v>
      </c>
      <c r="L172" s="87">
        <f>IFERROR(VLOOKUP(B172,'Egyéni lista'!$B$4:$L$263,11,0),0)</f>
        <v>0</v>
      </c>
    </row>
    <row r="173" spans="1:12" ht="15" hidden="1" customHeight="1" x14ac:dyDescent="0.2">
      <c r="A173" s="80" t="s">
        <v>190</v>
      </c>
      <c r="B173" s="103"/>
      <c r="C173" s="81">
        <f>IFERROR(VLOOKUP(B173,'Egyéni lista'!$B$4:$L$263,2,0),0)</f>
        <v>0</v>
      </c>
      <c r="D173" s="82">
        <f>IFERROR(VLOOKUP(B173,'Egyéni lista'!$B$4:$L$263,3,0),0)</f>
        <v>0</v>
      </c>
      <c r="E173" s="27">
        <f>IFERROR(VLOOKUP(B173,'Egyéni lista'!$B$4:$L$263,4,0),0)</f>
        <v>0</v>
      </c>
      <c r="F173" s="27">
        <f>IFERROR(VLOOKUP(B173,'Egyéni lista'!$B$4:$L$263,5,0),0)</f>
        <v>0</v>
      </c>
      <c r="G173" s="27">
        <f>IFERROR(VLOOKUP(B173,'Egyéni lista'!$B$4:$L$263,6,0),0)</f>
        <v>0</v>
      </c>
      <c r="H173" s="27">
        <f>IFERROR(VLOOKUP(B173,'Egyéni lista'!$B$4:$L$263,7,0),0)</f>
        <v>0</v>
      </c>
      <c r="I173" s="82">
        <f>IFERROR(VLOOKUP(B173,'Egyéni lista'!$B$4:$L$263,8,0),0)</f>
        <v>0</v>
      </c>
      <c r="J173" s="82">
        <f>IFERROR(VLOOKUP(B173,'Egyéni lista'!$B$4:$L$263,9,0),0)</f>
        <v>0</v>
      </c>
      <c r="K173" s="83">
        <f>IFERROR(VLOOKUP(B173,'Egyéni lista'!$B$4:$L$263,10,0),0)</f>
        <v>0</v>
      </c>
      <c r="L173" s="87">
        <f>IFERROR(VLOOKUP(B173,'Egyéni lista'!$B$4:$L$263,11,0),0)</f>
        <v>0</v>
      </c>
    </row>
    <row r="174" spans="1:12" ht="15" hidden="1" customHeight="1" x14ac:dyDescent="0.2">
      <c r="A174" s="80" t="s">
        <v>191</v>
      </c>
      <c r="B174" s="103"/>
      <c r="C174" s="81">
        <f>IFERROR(VLOOKUP(B174,'Egyéni lista'!$B$4:$L$263,2,0),0)</f>
        <v>0</v>
      </c>
      <c r="D174" s="82">
        <f>IFERROR(VLOOKUP(B174,'Egyéni lista'!$B$4:$L$263,3,0),0)</f>
        <v>0</v>
      </c>
      <c r="E174" s="27">
        <f>IFERROR(VLOOKUP(B174,'Egyéni lista'!$B$4:$L$263,4,0),0)</f>
        <v>0</v>
      </c>
      <c r="F174" s="27">
        <f>IFERROR(VLOOKUP(B174,'Egyéni lista'!$B$4:$L$263,5,0),0)</f>
        <v>0</v>
      </c>
      <c r="G174" s="27">
        <f>IFERROR(VLOOKUP(B174,'Egyéni lista'!$B$4:$L$263,6,0),0)</f>
        <v>0</v>
      </c>
      <c r="H174" s="27">
        <f>IFERROR(VLOOKUP(B174,'Egyéni lista'!$B$4:$L$263,7,0),0)</f>
        <v>0</v>
      </c>
      <c r="I174" s="82">
        <f>IFERROR(VLOOKUP(B174,'Egyéni lista'!$B$4:$L$263,8,0),0)</f>
        <v>0</v>
      </c>
      <c r="J174" s="82">
        <f>IFERROR(VLOOKUP(B174,'Egyéni lista'!$B$4:$L$263,9,0),0)</f>
        <v>0</v>
      </c>
      <c r="K174" s="83">
        <f>IFERROR(VLOOKUP(B174,'Egyéni lista'!$B$4:$L$263,10,0),0)</f>
        <v>0</v>
      </c>
      <c r="L174" s="87">
        <f>IFERROR(VLOOKUP(B174,'Egyéni lista'!$B$4:$L$263,11,0),0)</f>
        <v>0</v>
      </c>
    </row>
    <row r="175" spans="1:12" ht="15.75" hidden="1" customHeight="1" x14ac:dyDescent="0.2">
      <c r="A175" s="80" t="s">
        <v>192</v>
      </c>
      <c r="B175" s="103"/>
      <c r="C175" s="81">
        <f>IFERROR(VLOOKUP(B175,'Egyéni lista'!$B$4:$L$263,2,0),0)</f>
        <v>0</v>
      </c>
      <c r="D175" s="82">
        <f>IFERROR(VLOOKUP(B175,'Egyéni lista'!$B$4:$L$263,3,0),0)</f>
        <v>0</v>
      </c>
      <c r="E175" s="27">
        <f>IFERROR(VLOOKUP(B175,'Egyéni lista'!$B$4:$L$263,4,0),0)</f>
        <v>0</v>
      </c>
      <c r="F175" s="27">
        <f>IFERROR(VLOOKUP(B175,'Egyéni lista'!$B$4:$L$263,5,0),0)</f>
        <v>0</v>
      </c>
      <c r="G175" s="27">
        <f>IFERROR(VLOOKUP(B175,'Egyéni lista'!$B$4:$L$263,6,0),0)</f>
        <v>0</v>
      </c>
      <c r="H175" s="27">
        <f>IFERROR(VLOOKUP(B175,'Egyéni lista'!$B$4:$L$263,7,0),0)</f>
        <v>0</v>
      </c>
      <c r="I175" s="82">
        <f>IFERROR(VLOOKUP(B175,'Egyéni lista'!$B$4:$L$263,8,0),0)</f>
        <v>0</v>
      </c>
      <c r="J175" s="82">
        <f>IFERROR(VLOOKUP(B175,'Egyéni lista'!$B$4:$L$263,9,0),0)</f>
        <v>0</v>
      </c>
      <c r="K175" s="83">
        <f>IFERROR(VLOOKUP(B175,'Egyéni lista'!$B$4:$L$263,10,0),0)</f>
        <v>0</v>
      </c>
      <c r="L175" s="87">
        <f>IFERROR(VLOOKUP(B175,'Egyéni lista'!$B$4:$L$263,11,0),0)</f>
        <v>0</v>
      </c>
    </row>
    <row r="176" spans="1:12" ht="15" hidden="1" customHeight="1" x14ac:dyDescent="0.2">
      <c r="A176" s="80" t="s">
        <v>193</v>
      </c>
      <c r="B176" s="103"/>
      <c r="C176" s="81">
        <f>IFERROR(VLOOKUP(B176,'Egyéni lista'!$B$4:$L$263,2,0),0)</f>
        <v>0</v>
      </c>
      <c r="D176" s="82">
        <f>IFERROR(VLOOKUP(B176,'Egyéni lista'!$B$4:$L$263,3,0),0)</f>
        <v>0</v>
      </c>
      <c r="E176" s="27">
        <f>IFERROR(VLOOKUP(B176,'Egyéni lista'!$B$4:$L$263,4,0),0)</f>
        <v>0</v>
      </c>
      <c r="F176" s="27">
        <f>IFERROR(VLOOKUP(B176,'Egyéni lista'!$B$4:$L$263,5,0),0)</f>
        <v>0</v>
      </c>
      <c r="G176" s="27">
        <f>IFERROR(VLOOKUP(B176,'Egyéni lista'!$B$4:$L$263,6,0),0)</f>
        <v>0</v>
      </c>
      <c r="H176" s="27">
        <f>IFERROR(VLOOKUP(B176,'Egyéni lista'!$B$4:$L$263,7,0),0)</f>
        <v>0</v>
      </c>
      <c r="I176" s="82">
        <f>IFERROR(VLOOKUP(B176,'Egyéni lista'!$B$4:$L$263,8,0),0)</f>
        <v>0</v>
      </c>
      <c r="J176" s="82">
        <f>IFERROR(VLOOKUP(B176,'Egyéni lista'!$B$4:$L$263,9,0),0)</f>
        <v>0</v>
      </c>
      <c r="K176" s="83">
        <f>IFERROR(VLOOKUP(B176,'Egyéni lista'!$B$4:$L$263,10,0),0)</f>
        <v>0</v>
      </c>
      <c r="L176" s="87">
        <f>IFERROR(VLOOKUP(B176,'Egyéni lista'!$B$4:$L$263,11,0),0)</f>
        <v>0</v>
      </c>
    </row>
    <row r="177" spans="1:12" ht="15" hidden="1" customHeight="1" x14ac:dyDescent="0.2">
      <c r="A177" s="80" t="s">
        <v>194</v>
      </c>
      <c r="B177" s="103"/>
      <c r="C177" s="81">
        <f>IFERROR(VLOOKUP(B177,'Egyéni lista'!$B$4:$L$263,2,0),0)</f>
        <v>0</v>
      </c>
      <c r="D177" s="82">
        <f>IFERROR(VLOOKUP(B177,'Egyéni lista'!$B$4:$L$263,3,0),0)</f>
        <v>0</v>
      </c>
      <c r="E177" s="27">
        <f>IFERROR(VLOOKUP(B177,'Egyéni lista'!$B$4:$L$263,4,0),0)</f>
        <v>0</v>
      </c>
      <c r="F177" s="27">
        <f>IFERROR(VLOOKUP(B177,'Egyéni lista'!$B$4:$L$263,5,0),0)</f>
        <v>0</v>
      </c>
      <c r="G177" s="27">
        <f>IFERROR(VLOOKUP(B177,'Egyéni lista'!$B$4:$L$263,6,0),0)</f>
        <v>0</v>
      </c>
      <c r="H177" s="27">
        <f>IFERROR(VLOOKUP(B177,'Egyéni lista'!$B$4:$L$263,7,0),0)</f>
        <v>0</v>
      </c>
      <c r="I177" s="82">
        <f>IFERROR(VLOOKUP(B177,'Egyéni lista'!$B$4:$L$263,8,0),0)</f>
        <v>0</v>
      </c>
      <c r="J177" s="82">
        <f>IFERROR(VLOOKUP(B177,'Egyéni lista'!$B$4:$L$263,9,0),0)</f>
        <v>0</v>
      </c>
      <c r="K177" s="83">
        <f>IFERROR(VLOOKUP(B177,'Egyéni lista'!$B$4:$L$263,10,0),0)</f>
        <v>0</v>
      </c>
      <c r="L177" s="87">
        <f>IFERROR(VLOOKUP(B177,'Egyéni lista'!$B$4:$L$263,11,0),0)</f>
        <v>0</v>
      </c>
    </row>
    <row r="178" spans="1:12" ht="15" hidden="1" customHeight="1" x14ac:dyDescent="0.2">
      <c r="A178" s="80" t="s">
        <v>195</v>
      </c>
      <c r="B178" s="103"/>
      <c r="C178" s="81">
        <f>IFERROR(VLOOKUP(B178,'Egyéni lista'!$B$4:$L$263,2,0),0)</f>
        <v>0</v>
      </c>
      <c r="D178" s="82">
        <f>IFERROR(VLOOKUP(B178,'Egyéni lista'!$B$4:$L$263,3,0),0)</f>
        <v>0</v>
      </c>
      <c r="E178" s="27">
        <f>IFERROR(VLOOKUP(B178,'Egyéni lista'!$B$4:$L$263,4,0),0)</f>
        <v>0</v>
      </c>
      <c r="F178" s="27">
        <f>IFERROR(VLOOKUP(B178,'Egyéni lista'!$B$4:$L$263,5,0),0)</f>
        <v>0</v>
      </c>
      <c r="G178" s="27">
        <f>IFERROR(VLOOKUP(B178,'Egyéni lista'!$B$4:$L$263,6,0),0)</f>
        <v>0</v>
      </c>
      <c r="H178" s="27">
        <f>IFERROR(VLOOKUP(B178,'Egyéni lista'!$B$4:$L$263,7,0),0)</f>
        <v>0</v>
      </c>
      <c r="I178" s="82">
        <f>IFERROR(VLOOKUP(B178,'Egyéni lista'!$B$4:$L$263,8,0),0)</f>
        <v>0</v>
      </c>
      <c r="J178" s="82">
        <f>IFERROR(VLOOKUP(B178,'Egyéni lista'!$B$4:$L$263,9,0),0)</f>
        <v>0</v>
      </c>
      <c r="K178" s="83">
        <f>IFERROR(VLOOKUP(B178,'Egyéni lista'!$B$4:$L$263,10,0),0)</f>
        <v>0</v>
      </c>
      <c r="L178" s="87">
        <f>IFERROR(VLOOKUP(B178,'Egyéni lista'!$B$4:$L$263,11,0),0)</f>
        <v>0</v>
      </c>
    </row>
    <row r="179" spans="1:12" ht="15.75" hidden="1" customHeight="1" x14ac:dyDescent="0.2">
      <c r="A179" s="80" t="s">
        <v>196</v>
      </c>
      <c r="B179" s="103"/>
      <c r="C179" s="81">
        <f>IFERROR(VLOOKUP(B179,'Egyéni lista'!$B$4:$L$263,2,0),0)</f>
        <v>0</v>
      </c>
      <c r="D179" s="82">
        <f>IFERROR(VLOOKUP(B179,'Egyéni lista'!$B$4:$L$263,3,0),0)</f>
        <v>0</v>
      </c>
      <c r="E179" s="27">
        <f>IFERROR(VLOOKUP(B179,'Egyéni lista'!$B$4:$L$263,4,0),0)</f>
        <v>0</v>
      </c>
      <c r="F179" s="27">
        <f>IFERROR(VLOOKUP(B179,'Egyéni lista'!$B$4:$L$263,5,0),0)</f>
        <v>0</v>
      </c>
      <c r="G179" s="27">
        <f>IFERROR(VLOOKUP(B179,'Egyéni lista'!$B$4:$L$263,6,0),0)</f>
        <v>0</v>
      </c>
      <c r="H179" s="27">
        <f>IFERROR(VLOOKUP(B179,'Egyéni lista'!$B$4:$L$263,7,0),0)</f>
        <v>0</v>
      </c>
      <c r="I179" s="82">
        <f>IFERROR(VLOOKUP(B179,'Egyéni lista'!$B$4:$L$263,8,0),0)</f>
        <v>0</v>
      </c>
      <c r="J179" s="82">
        <f>IFERROR(VLOOKUP(B179,'Egyéni lista'!$B$4:$L$263,9,0),0)</f>
        <v>0</v>
      </c>
      <c r="K179" s="83">
        <f>IFERROR(VLOOKUP(B179,'Egyéni lista'!$B$4:$L$263,10,0),0)</f>
        <v>0</v>
      </c>
      <c r="L179" s="87">
        <f>IFERROR(VLOOKUP(B179,'Egyéni lista'!$B$4:$L$263,11,0),0)</f>
        <v>0</v>
      </c>
    </row>
    <row r="180" spans="1:12" ht="15" hidden="1" customHeight="1" x14ac:dyDescent="0.2">
      <c r="A180" s="80" t="s">
        <v>197</v>
      </c>
      <c r="B180" s="103"/>
      <c r="C180" s="81">
        <f>IFERROR(VLOOKUP(B180,'Egyéni lista'!$B$4:$L$263,2,0),0)</f>
        <v>0</v>
      </c>
      <c r="D180" s="82">
        <f>IFERROR(VLOOKUP(B180,'Egyéni lista'!$B$4:$L$263,3,0),0)</f>
        <v>0</v>
      </c>
      <c r="E180" s="27">
        <f>IFERROR(VLOOKUP(B180,'Egyéni lista'!$B$4:$L$263,4,0),0)</f>
        <v>0</v>
      </c>
      <c r="F180" s="27">
        <f>IFERROR(VLOOKUP(B180,'Egyéni lista'!$B$4:$L$263,5,0),0)</f>
        <v>0</v>
      </c>
      <c r="G180" s="27">
        <f>IFERROR(VLOOKUP(B180,'Egyéni lista'!$B$4:$L$263,6,0),0)</f>
        <v>0</v>
      </c>
      <c r="H180" s="27">
        <f>IFERROR(VLOOKUP(B180,'Egyéni lista'!$B$4:$L$263,7,0),0)</f>
        <v>0</v>
      </c>
      <c r="I180" s="82">
        <f>IFERROR(VLOOKUP(B180,'Egyéni lista'!$B$4:$L$263,8,0),0)</f>
        <v>0</v>
      </c>
      <c r="J180" s="82">
        <f>IFERROR(VLOOKUP(B180,'Egyéni lista'!$B$4:$L$263,9,0),0)</f>
        <v>0</v>
      </c>
      <c r="K180" s="83">
        <f>IFERROR(VLOOKUP(B180,'Egyéni lista'!$B$4:$L$263,10,0),0)</f>
        <v>0</v>
      </c>
      <c r="L180" s="87">
        <f>IFERROR(VLOOKUP(B180,'Egyéni lista'!$B$4:$L$263,11,0),0)</f>
        <v>0</v>
      </c>
    </row>
    <row r="181" spans="1:12" ht="15" hidden="1" customHeight="1" x14ac:dyDescent="0.2">
      <c r="A181" s="80" t="s">
        <v>198</v>
      </c>
      <c r="B181" s="103"/>
      <c r="C181" s="81">
        <f>IFERROR(VLOOKUP(B181,'Egyéni lista'!$B$4:$L$263,2,0),0)</f>
        <v>0</v>
      </c>
      <c r="D181" s="82">
        <f>IFERROR(VLOOKUP(B181,'Egyéni lista'!$B$4:$L$263,3,0),0)</f>
        <v>0</v>
      </c>
      <c r="E181" s="27">
        <f>IFERROR(VLOOKUP(B181,'Egyéni lista'!$B$4:$L$263,4,0),0)</f>
        <v>0</v>
      </c>
      <c r="F181" s="27">
        <f>IFERROR(VLOOKUP(B181,'Egyéni lista'!$B$4:$L$263,5,0),0)</f>
        <v>0</v>
      </c>
      <c r="G181" s="27">
        <f>IFERROR(VLOOKUP(B181,'Egyéni lista'!$B$4:$L$263,6,0),0)</f>
        <v>0</v>
      </c>
      <c r="H181" s="27">
        <f>IFERROR(VLOOKUP(B181,'Egyéni lista'!$B$4:$L$263,7,0),0)</f>
        <v>0</v>
      </c>
      <c r="I181" s="82">
        <f>IFERROR(VLOOKUP(B181,'Egyéni lista'!$B$4:$L$263,8,0),0)</f>
        <v>0</v>
      </c>
      <c r="J181" s="82">
        <f>IFERROR(VLOOKUP(B181,'Egyéni lista'!$B$4:$L$263,9,0),0)</f>
        <v>0</v>
      </c>
      <c r="K181" s="83">
        <f>IFERROR(VLOOKUP(B181,'Egyéni lista'!$B$4:$L$263,10,0),0)</f>
        <v>0</v>
      </c>
      <c r="L181" s="87">
        <f>IFERROR(VLOOKUP(B181,'Egyéni lista'!$B$4:$L$263,11,0),0)</f>
        <v>0</v>
      </c>
    </row>
    <row r="182" spans="1:12" ht="15" hidden="1" customHeight="1" x14ac:dyDescent="0.2">
      <c r="A182" s="80" t="s">
        <v>199</v>
      </c>
      <c r="B182" s="103"/>
      <c r="C182" s="81">
        <f>IFERROR(VLOOKUP(B182,'Egyéni lista'!$B$4:$L$263,2,0),0)</f>
        <v>0</v>
      </c>
      <c r="D182" s="82">
        <f>IFERROR(VLOOKUP(B182,'Egyéni lista'!$B$4:$L$263,3,0),0)</f>
        <v>0</v>
      </c>
      <c r="E182" s="27">
        <f>IFERROR(VLOOKUP(B182,'Egyéni lista'!$B$4:$L$263,4,0),0)</f>
        <v>0</v>
      </c>
      <c r="F182" s="27">
        <f>IFERROR(VLOOKUP(B182,'Egyéni lista'!$B$4:$L$263,5,0),0)</f>
        <v>0</v>
      </c>
      <c r="G182" s="27">
        <f>IFERROR(VLOOKUP(B182,'Egyéni lista'!$B$4:$L$263,6,0),0)</f>
        <v>0</v>
      </c>
      <c r="H182" s="27">
        <f>IFERROR(VLOOKUP(B182,'Egyéni lista'!$B$4:$L$263,7,0),0)</f>
        <v>0</v>
      </c>
      <c r="I182" s="82">
        <f>IFERROR(VLOOKUP(B182,'Egyéni lista'!$B$4:$L$263,8,0),0)</f>
        <v>0</v>
      </c>
      <c r="J182" s="82">
        <f>IFERROR(VLOOKUP(B182,'Egyéni lista'!$B$4:$L$263,9,0),0)</f>
        <v>0</v>
      </c>
      <c r="K182" s="83">
        <f>IFERROR(VLOOKUP(B182,'Egyéni lista'!$B$4:$L$263,10,0),0)</f>
        <v>0</v>
      </c>
      <c r="L182" s="87">
        <f>IFERROR(VLOOKUP(B182,'Egyéni lista'!$B$4:$L$263,11,0),0)</f>
        <v>0</v>
      </c>
    </row>
    <row r="183" spans="1:12" ht="15.75" hidden="1" customHeight="1" x14ac:dyDescent="0.2">
      <c r="A183" s="80" t="s">
        <v>200</v>
      </c>
      <c r="B183" s="103"/>
      <c r="C183" s="81">
        <f>IFERROR(VLOOKUP(B183,'Egyéni lista'!$B$4:$L$263,2,0),0)</f>
        <v>0</v>
      </c>
      <c r="D183" s="82">
        <f>IFERROR(VLOOKUP(B183,'Egyéni lista'!$B$4:$L$263,3,0),0)</f>
        <v>0</v>
      </c>
      <c r="E183" s="27">
        <f>IFERROR(VLOOKUP(B183,'Egyéni lista'!$B$4:$L$263,4,0),0)</f>
        <v>0</v>
      </c>
      <c r="F183" s="27">
        <f>IFERROR(VLOOKUP(B183,'Egyéni lista'!$B$4:$L$263,5,0),0)</f>
        <v>0</v>
      </c>
      <c r="G183" s="27">
        <f>IFERROR(VLOOKUP(B183,'Egyéni lista'!$B$4:$L$263,6,0),0)</f>
        <v>0</v>
      </c>
      <c r="H183" s="27">
        <f>IFERROR(VLOOKUP(B183,'Egyéni lista'!$B$4:$L$263,7,0),0)</f>
        <v>0</v>
      </c>
      <c r="I183" s="82">
        <f>IFERROR(VLOOKUP(B183,'Egyéni lista'!$B$4:$L$263,8,0),0)</f>
        <v>0</v>
      </c>
      <c r="J183" s="82">
        <f>IFERROR(VLOOKUP(B183,'Egyéni lista'!$B$4:$L$263,9,0),0)</f>
        <v>0</v>
      </c>
      <c r="K183" s="83">
        <f>IFERROR(VLOOKUP(B183,'Egyéni lista'!$B$4:$L$263,10,0),0)</f>
        <v>0</v>
      </c>
      <c r="L183" s="87">
        <f>IFERROR(VLOOKUP(B183,'Egyéni lista'!$B$4:$L$263,11,0),0)</f>
        <v>0</v>
      </c>
    </row>
    <row r="184" spans="1:12" ht="15" hidden="1" customHeight="1" x14ac:dyDescent="0.2">
      <c r="A184" s="80" t="s">
        <v>201</v>
      </c>
      <c r="B184" s="103"/>
      <c r="C184" s="81">
        <f>IFERROR(VLOOKUP(B184,'Egyéni lista'!$B$4:$L$263,2,0),0)</f>
        <v>0</v>
      </c>
      <c r="D184" s="82">
        <f>IFERROR(VLOOKUP(B184,'Egyéni lista'!$B$4:$L$263,3,0),0)</f>
        <v>0</v>
      </c>
      <c r="E184" s="27">
        <f>IFERROR(VLOOKUP(B184,'Egyéni lista'!$B$4:$L$263,4,0),0)</f>
        <v>0</v>
      </c>
      <c r="F184" s="27">
        <f>IFERROR(VLOOKUP(B184,'Egyéni lista'!$B$4:$L$263,5,0),0)</f>
        <v>0</v>
      </c>
      <c r="G184" s="27">
        <f>IFERROR(VLOOKUP(B184,'Egyéni lista'!$B$4:$L$263,6,0),0)</f>
        <v>0</v>
      </c>
      <c r="H184" s="27">
        <f>IFERROR(VLOOKUP(B184,'Egyéni lista'!$B$4:$L$263,7,0),0)</f>
        <v>0</v>
      </c>
      <c r="I184" s="82">
        <f>IFERROR(VLOOKUP(B184,'Egyéni lista'!$B$4:$L$263,8,0),0)</f>
        <v>0</v>
      </c>
      <c r="J184" s="82">
        <f>IFERROR(VLOOKUP(B184,'Egyéni lista'!$B$4:$L$263,9,0),0)</f>
        <v>0</v>
      </c>
      <c r="K184" s="83">
        <f>IFERROR(VLOOKUP(B184,'Egyéni lista'!$B$4:$L$263,10,0),0)</f>
        <v>0</v>
      </c>
      <c r="L184" s="87">
        <f>IFERROR(VLOOKUP(B184,'Egyéni lista'!$B$4:$L$263,11,0),0)</f>
        <v>0</v>
      </c>
    </row>
    <row r="185" spans="1:12" ht="15" hidden="1" customHeight="1" x14ac:dyDescent="0.2">
      <c r="A185" s="80" t="s">
        <v>202</v>
      </c>
      <c r="B185" s="103"/>
      <c r="C185" s="81">
        <f>IFERROR(VLOOKUP(B185,'Egyéni lista'!$B$4:$L$263,2,0),0)</f>
        <v>0</v>
      </c>
      <c r="D185" s="82">
        <f>IFERROR(VLOOKUP(B185,'Egyéni lista'!$B$4:$L$263,3,0),0)</f>
        <v>0</v>
      </c>
      <c r="E185" s="27">
        <f>IFERROR(VLOOKUP(B185,'Egyéni lista'!$B$4:$L$263,4,0),0)</f>
        <v>0</v>
      </c>
      <c r="F185" s="27">
        <f>IFERROR(VLOOKUP(B185,'Egyéni lista'!$B$4:$L$263,5,0),0)</f>
        <v>0</v>
      </c>
      <c r="G185" s="27">
        <f>IFERROR(VLOOKUP(B185,'Egyéni lista'!$B$4:$L$263,6,0),0)</f>
        <v>0</v>
      </c>
      <c r="H185" s="27">
        <f>IFERROR(VLOOKUP(B185,'Egyéni lista'!$B$4:$L$263,7,0),0)</f>
        <v>0</v>
      </c>
      <c r="I185" s="82">
        <f>IFERROR(VLOOKUP(B185,'Egyéni lista'!$B$4:$L$263,8,0),0)</f>
        <v>0</v>
      </c>
      <c r="J185" s="82">
        <f>IFERROR(VLOOKUP(B185,'Egyéni lista'!$B$4:$L$263,9,0),0)</f>
        <v>0</v>
      </c>
      <c r="K185" s="83">
        <f>IFERROR(VLOOKUP(B185,'Egyéni lista'!$B$4:$L$263,10,0),0)</f>
        <v>0</v>
      </c>
      <c r="L185" s="87">
        <f>IFERROR(VLOOKUP(B185,'Egyéni lista'!$B$4:$L$263,11,0),0)</f>
        <v>0</v>
      </c>
    </row>
    <row r="186" spans="1:12" ht="15" hidden="1" customHeight="1" x14ac:dyDescent="0.2">
      <c r="A186" s="80" t="s">
        <v>203</v>
      </c>
      <c r="B186" s="103"/>
      <c r="C186" s="81">
        <f>IFERROR(VLOOKUP(B186,'Egyéni lista'!$B$4:$L$263,2,0),0)</f>
        <v>0</v>
      </c>
      <c r="D186" s="82">
        <f>IFERROR(VLOOKUP(B186,'Egyéni lista'!$B$4:$L$263,3,0),0)</f>
        <v>0</v>
      </c>
      <c r="E186" s="27">
        <f>IFERROR(VLOOKUP(B186,'Egyéni lista'!$B$4:$L$263,4,0),0)</f>
        <v>0</v>
      </c>
      <c r="F186" s="27">
        <f>IFERROR(VLOOKUP(B186,'Egyéni lista'!$B$4:$L$263,5,0),0)</f>
        <v>0</v>
      </c>
      <c r="G186" s="27">
        <f>IFERROR(VLOOKUP(B186,'Egyéni lista'!$B$4:$L$263,6,0),0)</f>
        <v>0</v>
      </c>
      <c r="H186" s="27">
        <f>IFERROR(VLOOKUP(B186,'Egyéni lista'!$B$4:$L$263,7,0),0)</f>
        <v>0</v>
      </c>
      <c r="I186" s="82">
        <f>IFERROR(VLOOKUP(B186,'Egyéni lista'!$B$4:$L$263,8,0),0)</f>
        <v>0</v>
      </c>
      <c r="J186" s="82">
        <f>IFERROR(VLOOKUP(B186,'Egyéni lista'!$B$4:$L$263,9,0),0)</f>
        <v>0</v>
      </c>
      <c r="K186" s="83">
        <f>IFERROR(VLOOKUP(B186,'Egyéni lista'!$B$4:$L$263,10,0),0)</f>
        <v>0</v>
      </c>
      <c r="L186" s="87">
        <f>IFERROR(VLOOKUP(B186,'Egyéni lista'!$B$4:$L$263,11,0),0)</f>
        <v>0</v>
      </c>
    </row>
    <row r="187" spans="1:12" ht="15.75" hidden="1" customHeight="1" x14ac:dyDescent="0.2">
      <c r="A187" s="80" t="s">
        <v>204</v>
      </c>
      <c r="B187" s="103"/>
      <c r="C187" s="81">
        <f>IFERROR(VLOOKUP(B187,'Egyéni lista'!$B$4:$L$263,2,0),0)</f>
        <v>0</v>
      </c>
      <c r="D187" s="82">
        <f>IFERROR(VLOOKUP(B187,'Egyéni lista'!$B$4:$L$263,3,0),0)</f>
        <v>0</v>
      </c>
      <c r="E187" s="27">
        <f>IFERROR(VLOOKUP(B187,'Egyéni lista'!$B$4:$L$263,4,0),0)</f>
        <v>0</v>
      </c>
      <c r="F187" s="27">
        <f>IFERROR(VLOOKUP(B187,'Egyéni lista'!$B$4:$L$263,5,0),0)</f>
        <v>0</v>
      </c>
      <c r="G187" s="27">
        <f>IFERROR(VLOOKUP(B187,'Egyéni lista'!$B$4:$L$263,6,0),0)</f>
        <v>0</v>
      </c>
      <c r="H187" s="27">
        <f>IFERROR(VLOOKUP(B187,'Egyéni lista'!$B$4:$L$263,7,0),0)</f>
        <v>0</v>
      </c>
      <c r="I187" s="82">
        <f>IFERROR(VLOOKUP(B187,'Egyéni lista'!$B$4:$L$263,8,0),0)</f>
        <v>0</v>
      </c>
      <c r="J187" s="82">
        <f>IFERROR(VLOOKUP(B187,'Egyéni lista'!$B$4:$L$263,9,0),0)</f>
        <v>0</v>
      </c>
      <c r="K187" s="83">
        <f>IFERROR(VLOOKUP(B187,'Egyéni lista'!$B$4:$L$263,10,0),0)</f>
        <v>0</v>
      </c>
      <c r="L187" s="87">
        <f>IFERROR(VLOOKUP(B187,'Egyéni lista'!$B$4:$L$263,11,0),0)</f>
        <v>0</v>
      </c>
    </row>
    <row r="188" spans="1:12" ht="15" hidden="1" customHeight="1" x14ac:dyDescent="0.2">
      <c r="A188" s="80" t="s">
        <v>205</v>
      </c>
      <c r="B188" s="103"/>
      <c r="C188" s="81">
        <f>IFERROR(VLOOKUP(B188,'Egyéni lista'!$B$4:$L$263,2,0),0)</f>
        <v>0</v>
      </c>
      <c r="D188" s="82">
        <f>IFERROR(VLOOKUP(B188,'Egyéni lista'!$B$4:$L$263,3,0),0)</f>
        <v>0</v>
      </c>
      <c r="E188" s="27">
        <f>IFERROR(VLOOKUP(B188,'Egyéni lista'!$B$4:$L$263,4,0),0)</f>
        <v>0</v>
      </c>
      <c r="F188" s="27">
        <f>IFERROR(VLOOKUP(B188,'Egyéni lista'!$B$4:$L$263,5,0),0)</f>
        <v>0</v>
      </c>
      <c r="G188" s="27">
        <f>IFERROR(VLOOKUP(B188,'Egyéni lista'!$B$4:$L$263,6,0),0)</f>
        <v>0</v>
      </c>
      <c r="H188" s="27">
        <f>IFERROR(VLOOKUP(B188,'Egyéni lista'!$B$4:$L$263,7,0),0)</f>
        <v>0</v>
      </c>
      <c r="I188" s="82">
        <f>IFERROR(VLOOKUP(B188,'Egyéni lista'!$B$4:$L$263,8,0),0)</f>
        <v>0</v>
      </c>
      <c r="J188" s="82">
        <f>IFERROR(VLOOKUP(B188,'Egyéni lista'!$B$4:$L$263,9,0),0)</f>
        <v>0</v>
      </c>
      <c r="K188" s="83">
        <f>IFERROR(VLOOKUP(B188,'Egyéni lista'!$B$4:$L$263,10,0),0)</f>
        <v>0</v>
      </c>
      <c r="L188" s="87">
        <f>IFERROR(VLOOKUP(B188,'Egyéni lista'!$B$4:$L$263,11,0),0)</f>
        <v>0</v>
      </c>
    </row>
    <row r="189" spans="1:12" ht="15" hidden="1" customHeight="1" x14ac:dyDescent="0.2">
      <c r="A189" s="80" t="s">
        <v>206</v>
      </c>
      <c r="B189" s="103"/>
      <c r="C189" s="81">
        <f>IFERROR(VLOOKUP(B189,'Egyéni lista'!$B$4:$L$263,2,0),0)</f>
        <v>0</v>
      </c>
      <c r="D189" s="82">
        <f>IFERROR(VLOOKUP(B189,'Egyéni lista'!$B$4:$L$263,3,0),0)</f>
        <v>0</v>
      </c>
      <c r="E189" s="27">
        <f>IFERROR(VLOOKUP(B189,'Egyéni lista'!$B$4:$L$263,4,0),0)</f>
        <v>0</v>
      </c>
      <c r="F189" s="27">
        <f>IFERROR(VLOOKUP(B189,'Egyéni lista'!$B$4:$L$263,5,0),0)</f>
        <v>0</v>
      </c>
      <c r="G189" s="27">
        <f>IFERROR(VLOOKUP(B189,'Egyéni lista'!$B$4:$L$263,6,0),0)</f>
        <v>0</v>
      </c>
      <c r="H189" s="27">
        <f>IFERROR(VLOOKUP(B189,'Egyéni lista'!$B$4:$L$263,7,0),0)</f>
        <v>0</v>
      </c>
      <c r="I189" s="82">
        <f>IFERROR(VLOOKUP(B189,'Egyéni lista'!$B$4:$L$263,8,0),0)</f>
        <v>0</v>
      </c>
      <c r="J189" s="82">
        <f>IFERROR(VLOOKUP(B189,'Egyéni lista'!$B$4:$L$263,9,0),0)</f>
        <v>0</v>
      </c>
      <c r="K189" s="83">
        <f>IFERROR(VLOOKUP(B189,'Egyéni lista'!$B$4:$L$263,10,0),0)</f>
        <v>0</v>
      </c>
      <c r="L189" s="87">
        <f>IFERROR(VLOOKUP(B189,'Egyéni lista'!$B$4:$L$263,11,0),0)</f>
        <v>0</v>
      </c>
    </row>
    <row r="190" spans="1:12" ht="15" hidden="1" customHeight="1" x14ac:dyDescent="0.2">
      <c r="A190" s="80" t="s">
        <v>207</v>
      </c>
      <c r="B190" s="103"/>
      <c r="C190" s="81">
        <f>IFERROR(VLOOKUP(B190,'Egyéni lista'!$B$4:$L$263,2,0),0)</f>
        <v>0</v>
      </c>
      <c r="D190" s="82">
        <f>IFERROR(VLOOKUP(B190,'Egyéni lista'!$B$4:$L$263,3,0),0)</f>
        <v>0</v>
      </c>
      <c r="E190" s="27">
        <f>IFERROR(VLOOKUP(B190,'Egyéni lista'!$B$4:$L$263,4,0),0)</f>
        <v>0</v>
      </c>
      <c r="F190" s="27">
        <f>IFERROR(VLOOKUP(B190,'Egyéni lista'!$B$4:$L$263,5,0),0)</f>
        <v>0</v>
      </c>
      <c r="G190" s="27">
        <f>IFERROR(VLOOKUP(B190,'Egyéni lista'!$B$4:$L$263,6,0),0)</f>
        <v>0</v>
      </c>
      <c r="H190" s="27">
        <f>IFERROR(VLOOKUP(B190,'Egyéni lista'!$B$4:$L$263,7,0),0)</f>
        <v>0</v>
      </c>
      <c r="I190" s="82">
        <f>IFERROR(VLOOKUP(B190,'Egyéni lista'!$B$4:$L$263,8,0),0)</f>
        <v>0</v>
      </c>
      <c r="J190" s="82">
        <f>IFERROR(VLOOKUP(B190,'Egyéni lista'!$B$4:$L$263,9,0),0)</f>
        <v>0</v>
      </c>
      <c r="K190" s="83">
        <f>IFERROR(VLOOKUP(B190,'Egyéni lista'!$B$4:$L$263,10,0),0)</f>
        <v>0</v>
      </c>
      <c r="L190" s="87">
        <f>IFERROR(VLOOKUP(B190,'Egyéni lista'!$B$4:$L$263,11,0),0)</f>
        <v>0</v>
      </c>
    </row>
    <row r="191" spans="1:12" ht="15.75" hidden="1" customHeight="1" x14ac:dyDescent="0.2">
      <c r="A191" s="80" t="s">
        <v>208</v>
      </c>
      <c r="B191" s="103"/>
      <c r="C191" s="81">
        <f>IFERROR(VLOOKUP(B191,'Egyéni lista'!$B$4:$L$263,2,0),0)</f>
        <v>0</v>
      </c>
      <c r="D191" s="82">
        <f>IFERROR(VLOOKUP(B191,'Egyéni lista'!$B$4:$L$263,3,0),0)</f>
        <v>0</v>
      </c>
      <c r="E191" s="27">
        <f>IFERROR(VLOOKUP(B191,'Egyéni lista'!$B$4:$L$263,4,0),0)</f>
        <v>0</v>
      </c>
      <c r="F191" s="27">
        <f>IFERROR(VLOOKUP(B191,'Egyéni lista'!$B$4:$L$263,5,0),0)</f>
        <v>0</v>
      </c>
      <c r="G191" s="27">
        <f>IFERROR(VLOOKUP(B191,'Egyéni lista'!$B$4:$L$263,6,0),0)</f>
        <v>0</v>
      </c>
      <c r="H191" s="27">
        <f>IFERROR(VLOOKUP(B191,'Egyéni lista'!$B$4:$L$263,7,0),0)</f>
        <v>0</v>
      </c>
      <c r="I191" s="82">
        <f>IFERROR(VLOOKUP(B191,'Egyéni lista'!$B$4:$L$263,8,0),0)</f>
        <v>0</v>
      </c>
      <c r="J191" s="82">
        <f>IFERROR(VLOOKUP(B191,'Egyéni lista'!$B$4:$L$263,9,0),0)</f>
        <v>0</v>
      </c>
      <c r="K191" s="83">
        <f>IFERROR(VLOOKUP(B191,'Egyéni lista'!$B$4:$L$263,10,0),0)</f>
        <v>0</v>
      </c>
      <c r="L191" s="87">
        <f>IFERROR(VLOOKUP(B191,'Egyéni lista'!$B$4:$L$263,11,0),0)</f>
        <v>0</v>
      </c>
    </row>
    <row r="192" spans="1:12" ht="15" hidden="1" customHeight="1" x14ac:dyDescent="0.2">
      <c r="A192" s="80" t="s">
        <v>209</v>
      </c>
      <c r="B192" s="103"/>
      <c r="C192" s="81">
        <f>IFERROR(VLOOKUP(B192,'Egyéni lista'!$B$4:$L$263,2,0),0)</f>
        <v>0</v>
      </c>
      <c r="D192" s="82">
        <f>IFERROR(VLOOKUP(B192,'Egyéni lista'!$B$4:$L$263,3,0),0)</f>
        <v>0</v>
      </c>
      <c r="E192" s="27">
        <f>IFERROR(VLOOKUP(B192,'Egyéni lista'!$B$4:$L$263,4,0),0)</f>
        <v>0</v>
      </c>
      <c r="F192" s="27">
        <f>IFERROR(VLOOKUP(B192,'Egyéni lista'!$B$4:$L$263,5,0),0)</f>
        <v>0</v>
      </c>
      <c r="G192" s="27">
        <f>IFERROR(VLOOKUP(B192,'Egyéni lista'!$B$4:$L$263,6,0),0)</f>
        <v>0</v>
      </c>
      <c r="H192" s="27">
        <f>IFERROR(VLOOKUP(B192,'Egyéni lista'!$B$4:$L$263,7,0),0)</f>
        <v>0</v>
      </c>
      <c r="I192" s="82">
        <f>IFERROR(VLOOKUP(B192,'Egyéni lista'!$B$4:$L$263,8,0),0)</f>
        <v>0</v>
      </c>
      <c r="J192" s="82">
        <f>IFERROR(VLOOKUP(B192,'Egyéni lista'!$B$4:$L$263,9,0),0)</f>
        <v>0</v>
      </c>
      <c r="K192" s="83">
        <f>IFERROR(VLOOKUP(B192,'Egyéni lista'!$B$4:$L$263,10,0),0)</f>
        <v>0</v>
      </c>
      <c r="L192" s="87">
        <f>IFERROR(VLOOKUP(B192,'Egyéni lista'!$B$4:$L$263,11,0),0)</f>
        <v>0</v>
      </c>
    </row>
    <row r="193" spans="1:12" ht="15" hidden="1" customHeight="1" x14ac:dyDescent="0.2">
      <c r="A193" s="80" t="s">
        <v>210</v>
      </c>
      <c r="B193" s="103"/>
      <c r="C193" s="81">
        <f>IFERROR(VLOOKUP(B193,'Egyéni lista'!$B$4:$L$263,2,0),0)</f>
        <v>0</v>
      </c>
      <c r="D193" s="82">
        <f>IFERROR(VLOOKUP(B193,'Egyéni lista'!$B$4:$L$263,3,0),0)</f>
        <v>0</v>
      </c>
      <c r="E193" s="27">
        <f>IFERROR(VLOOKUP(B193,'Egyéni lista'!$B$4:$L$263,4,0),0)</f>
        <v>0</v>
      </c>
      <c r="F193" s="27">
        <f>IFERROR(VLOOKUP(B193,'Egyéni lista'!$B$4:$L$263,5,0),0)</f>
        <v>0</v>
      </c>
      <c r="G193" s="27">
        <f>IFERROR(VLOOKUP(B193,'Egyéni lista'!$B$4:$L$263,6,0),0)</f>
        <v>0</v>
      </c>
      <c r="H193" s="27">
        <f>IFERROR(VLOOKUP(B193,'Egyéni lista'!$B$4:$L$263,7,0),0)</f>
        <v>0</v>
      </c>
      <c r="I193" s="82">
        <f>IFERROR(VLOOKUP(B193,'Egyéni lista'!$B$4:$L$263,8,0),0)</f>
        <v>0</v>
      </c>
      <c r="J193" s="82">
        <f>IFERROR(VLOOKUP(B193,'Egyéni lista'!$B$4:$L$263,9,0),0)</f>
        <v>0</v>
      </c>
      <c r="K193" s="83">
        <f>IFERROR(VLOOKUP(B193,'Egyéni lista'!$B$4:$L$263,10,0),0)</f>
        <v>0</v>
      </c>
      <c r="L193" s="87">
        <f>IFERROR(VLOOKUP(B193,'Egyéni lista'!$B$4:$L$263,11,0),0)</f>
        <v>0</v>
      </c>
    </row>
    <row r="194" spans="1:12" ht="15" hidden="1" customHeight="1" x14ac:dyDescent="0.2">
      <c r="A194" s="80" t="s">
        <v>211</v>
      </c>
      <c r="B194" s="103"/>
      <c r="C194" s="81">
        <f>IFERROR(VLOOKUP(B194,'Egyéni lista'!$B$4:$L$263,2,0),0)</f>
        <v>0</v>
      </c>
      <c r="D194" s="82">
        <f>IFERROR(VLOOKUP(B194,'Egyéni lista'!$B$4:$L$263,3,0),0)</f>
        <v>0</v>
      </c>
      <c r="E194" s="27">
        <f>IFERROR(VLOOKUP(B194,'Egyéni lista'!$B$4:$L$263,4,0),0)</f>
        <v>0</v>
      </c>
      <c r="F194" s="27">
        <f>IFERROR(VLOOKUP(B194,'Egyéni lista'!$B$4:$L$263,5,0),0)</f>
        <v>0</v>
      </c>
      <c r="G194" s="27">
        <f>IFERROR(VLOOKUP(B194,'Egyéni lista'!$B$4:$L$263,6,0),0)</f>
        <v>0</v>
      </c>
      <c r="H194" s="27">
        <f>IFERROR(VLOOKUP(B194,'Egyéni lista'!$B$4:$L$263,7,0),0)</f>
        <v>0</v>
      </c>
      <c r="I194" s="82">
        <f>IFERROR(VLOOKUP(B194,'Egyéni lista'!$B$4:$L$263,8,0),0)</f>
        <v>0</v>
      </c>
      <c r="J194" s="82">
        <f>IFERROR(VLOOKUP(B194,'Egyéni lista'!$B$4:$L$263,9,0),0)</f>
        <v>0</v>
      </c>
      <c r="K194" s="83">
        <f>IFERROR(VLOOKUP(B194,'Egyéni lista'!$B$4:$L$263,10,0),0)</f>
        <v>0</v>
      </c>
      <c r="L194" s="87">
        <f>IFERROR(VLOOKUP(B194,'Egyéni lista'!$B$4:$L$263,11,0),0)</f>
        <v>0</v>
      </c>
    </row>
    <row r="195" spans="1:12" ht="15.75" hidden="1" customHeight="1" x14ac:dyDescent="0.2">
      <c r="A195" s="80" t="s">
        <v>212</v>
      </c>
      <c r="B195" s="103"/>
      <c r="C195" s="81">
        <f>IFERROR(VLOOKUP(B195,'Egyéni lista'!$B$4:$L$263,2,0),0)</f>
        <v>0</v>
      </c>
      <c r="D195" s="82">
        <f>IFERROR(VLOOKUP(B195,'Egyéni lista'!$B$4:$L$263,3,0),0)</f>
        <v>0</v>
      </c>
      <c r="E195" s="27">
        <f>IFERROR(VLOOKUP(B195,'Egyéni lista'!$B$4:$L$263,4,0),0)</f>
        <v>0</v>
      </c>
      <c r="F195" s="27">
        <f>IFERROR(VLOOKUP(B195,'Egyéni lista'!$B$4:$L$263,5,0),0)</f>
        <v>0</v>
      </c>
      <c r="G195" s="27">
        <f>IFERROR(VLOOKUP(B195,'Egyéni lista'!$B$4:$L$263,6,0),0)</f>
        <v>0</v>
      </c>
      <c r="H195" s="27">
        <f>IFERROR(VLOOKUP(B195,'Egyéni lista'!$B$4:$L$263,7,0),0)</f>
        <v>0</v>
      </c>
      <c r="I195" s="82">
        <f>IFERROR(VLOOKUP(B195,'Egyéni lista'!$B$4:$L$263,8,0),0)</f>
        <v>0</v>
      </c>
      <c r="J195" s="82">
        <f>IFERROR(VLOOKUP(B195,'Egyéni lista'!$B$4:$L$263,9,0),0)</f>
        <v>0</v>
      </c>
      <c r="K195" s="83">
        <f>IFERROR(VLOOKUP(B195,'Egyéni lista'!$B$4:$L$263,10,0),0)</f>
        <v>0</v>
      </c>
      <c r="L195" s="87">
        <f>IFERROR(VLOOKUP(B195,'Egyéni lista'!$B$4:$L$263,11,0),0)</f>
        <v>0</v>
      </c>
    </row>
    <row r="196" spans="1:12" ht="15" hidden="1" customHeight="1" x14ac:dyDescent="0.2">
      <c r="A196" s="80" t="s">
        <v>213</v>
      </c>
      <c r="B196" s="103"/>
      <c r="C196" s="81">
        <f>IFERROR(VLOOKUP(B196,'Egyéni lista'!$B$4:$L$263,2,0),0)</f>
        <v>0</v>
      </c>
      <c r="D196" s="82">
        <f>IFERROR(VLOOKUP(B196,'Egyéni lista'!$B$4:$L$263,3,0),0)</f>
        <v>0</v>
      </c>
      <c r="E196" s="27">
        <f>IFERROR(VLOOKUP(B196,'Egyéni lista'!$B$4:$L$263,4,0),0)</f>
        <v>0</v>
      </c>
      <c r="F196" s="27">
        <f>IFERROR(VLOOKUP(B196,'Egyéni lista'!$B$4:$L$263,5,0),0)</f>
        <v>0</v>
      </c>
      <c r="G196" s="27">
        <f>IFERROR(VLOOKUP(B196,'Egyéni lista'!$B$4:$L$263,6,0),0)</f>
        <v>0</v>
      </c>
      <c r="H196" s="27">
        <f>IFERROR(VLOOKUP(B196,'Egyéni lista'!$B$4:$L$263,7,0),0)</f>
        <v>0</v>
      </c>
      <c r="I196" s="82">
        <f>IFERROR(VLOOKUP(B196,'Egyéni lista'!$B$4:$L$263,8,0),0)</f>
        <v>0</v>
      </c>
      <c r="J196" s="82">
        <f>IFERROR(VLOOKUP(B196,'Egyéni lista'!$B$4:$L$263,9,0),0)</f>
        <v>0</v>
      </c>
      <c r="K196" s="83">
        <f>IFERROR(VLOOKUP(B196,'Egyéni lista'!$B$4:$L$263,10,0),0)</f>
        <v>0</v>
      </c>
      <c r="L196" s="87">
        <f>IFERROR(VLOOKUP(B196,'Egyéni lista'!$B$4:$L$263,11,0),0)</f>
        <v>0</v>
      </c>
    </row>
    <row r="197" spans="1:12" ht="15" hidden="1" customHeight="1" x14ac:dyDescent="0.2">
      <c r="A197" s="80" t="s">
        <v>214</v>
      </c>
      <c r="B197" s="103"/>
      <c r="C197" s="81">
        <f>IFERROR(VLOOKUP(B197,'Egyéni lista'!$B$4:$L$263,2,0),0)</f>
        <v>0</v>
      </c>
      <c r="D197" s="82">
        <f>IFERROR(VLOOKUP(B197,'Egyéni lista'!$B$4:$L$263,3,0),0)</f>
        <v>0</v>
      </c>
      <c r="E197" s="27">
        <f>IFERROR(VLOOKUP(B197,'Egyéni lista'!$B$4:$L$263,4,0),0)</f>
        <v>0</v>
      </c>
      <c r="F197" s="27">
        <f>IFERROR(VLOOKUP(B197,'Egyéni lista'!$B$4:$L$263,5,0),0)</f>
        <v>0</v>
      </c>
      <c r="G197" s="27">
        <f>IFERROR(VLOOKUP(B197,'Egyéni lista'!$B$4:$L$263,6,0),0)</f>
        <v>0</v>
      </c>
      <c r="H197" s="27">
        <f>IFERROR(VLOOKUP(B197,'Egyéni lista'!$B$4:$L$263,7,0),0)</f>
        <v>0</v>
      </c>
      <c r="I197" s="82">
        <f>IFERROR(VLOOKUP(B197,'Egyéni lista'!$B$4:$L$263,8,0),0)</f>
        <v>0</v>
      </c>
      <c r="J197" s="82">
        <f>IFERROR(VLOOKUP(B197,'Egyéni lista'!$B$4:$L$263,9,0),0)</f>
        <v>0</v>
      </c>
      <c r="K197" s="83">
        <f>IFERROR(VLOOKUP(B197,'Egyéni lista'!$B$4:$L$263,10,0),0)</f>
        <v>0</v>
      </c>
      <c r="L197" s="87">
        <f>IFERROR(VLOOKUP(B197,'Egyéni lista'!$B$4:$L$263,11,0),0)</f>
        <v>0</v>
      </c>
    </row>
    <row r="198" spans="1:12" ht="15" hidden="1" customHeight="1" x14ac:dyDescent="0.2">
      <c r="A198" s="80" t="s">
        <v>215</v>
      </c>
      <c r="B198" s="103"/>
      <c r="C198" s="81">
        <f>IFERROR(VLOOKUP(B198,'Egyéni lista'!$B$4:$L$263,2,0),0)</f>
        <v>0</v>
      </c>
      <c r="D198" s="82">
        <f>IFERROR(VLOOKUP(B198,'Egyéni lista'!$B$4:$L$263,3,0),0)</f>
        <v>0</v>
      </c>
      <c r="E198" s="27">
        <f>IFERROR(VLOOKUP(B198,'Egyéni lista'!$B$4:$L$263,4,0),0)</f>
        <v>0</v>
      </c>
      <c r="F198" s="27">
        <f>IFERROR(VLOOKUP(B198,'Egyéni lista'!$B$4:$L$263,5,0),0)</f>
        <v>0</v>
      </c>
      <c r="G198" s="27">
        <f>IFERROR(VLOOKUP(B198,'Egyéni lista'!$B$4:$L$263,6,0),0)</f>
        <v>0</v>
      </c>
      <c r="H198" s="27">
        <f>IFERROR(VLOOKUP(B198,'Egyéni lista'!$B$4:$L$263,7,0),0)</f>
        <v>0</v>
      </c>
      <c r="I198" s="82">
        <f>IFERROR(VLOOKUP(B198,'Egyéni lista'!$B$4:$L$263,8,0),0)</f>
        <v>0</v>
      </c>
      <c r="J198" s="82">
        <f>IFERROR(VLOOKUP(B198,'Egyéni lista'!$B$4:$L$263,9,0),0)</f>
        <v>0</v>
      </c>
      <c r="K198" s="83">
        <f>IFERROR(VLOOKUP(B198,'Egyéni lista'!$B$4:$L$263,10,0),0)</f>
        <v>0</v>
      </c>
      <c r="L198" s="87">
        <f>IFERROR(VLOOKUP(B198,'Egyéni lista'!$B$4:$L$263,11,0),0)</f>
        <v>0</v>
      </c>
    </row>
    <row r="199" spans="1:12" ht="15.75" hidden="1" customHeight="1" x14ac:dyDescent="0.2">
      <c r="A199" s="80" t="s">
        <v>216</v>
      </c>
      <c r="B199" s="103"/>
      <c r="C199" s="81">
        <f>IFERROR(VLOOKUP(B199,'Egyéni lista'!$B$4:$L$263,2,0),0)</f>
        <v>0</v>
      </c>
      <c r="D199" s="82">
        <f>IFERROR(VLOOKUP(B199,'Egyéni lista'!$B$4:$L$263,3,0),0)</f>
        <v>0</v>
      </c>
      <c r="E199" s="27">
        <f>IFERROR(VLOOKUP(B199,'Egyéni lista'!$B$4:$L$263,4,0),0)</f>
        <v>0</v>
      </c>
      <c r="F199" s="27">
        <f>IFERROR(VLOOKUP(B199,'Egyéni lista'!$B$4:$L$263,5,0),0)</f>
        <v>0</v>
      </c>
      <c r="G199" s="27">
        <f>IFERROR(VLOOKUP(B199,'Egyéni lista'!$B$4:$L$263,6,0),0)</f>
        <v>0</v>
      </c>
      <c r="H199" s="27">
        <f>IFERROR(VLOOKUP(B199,'Egyéni lista'!$B$4:$L$263,7,0),0)</f>
        <v>0</v>
      </c>
      <c r="I199" s="82">
        <f>IFERROR(VLOOKUP(B199,'Egyéni lista'!$B$4:$L$263,8,0),0)</f>
        <v>0</v>
      </c>
      <c r="J199" s="82">
        <f>IFERROR(VLOOKUP(B199,'Egyéni lista'!$B$4:$L$263,9,0),0)</f>
        <v>0</v>
      </c>
      <c r="K199" s="83">
        <f>IFERROR(VLOOKUP(B199,'Egyéni lista'!$B$4:$L$263,10,0),0)</f>
        <v>0</v>
      </c>
      <c r="L199" s="87">
        <f>IFERROR(VLOOKUP(B199,'Egyéni lista'!$B$4:$L$263,11,0),0)</f>
        <v>0</v>
      </c>
    </row>
    <row r="200" spans="1:12" ht="15" hidden="1" customHeight="1" x14ac:dyDescent="0.2">
      <c r="A200" s="80" t="s">
        <v>217</v>
      </c>
      <c r="B200" s="103"/>
      <c r="C200" s="81">
        <f>IFERROR(VLOOKUP(B200,'Egyéni lista'!$B$4:$L$263,2,0),0)</f>
        <v>0</v>
      </c>
      <c r="D200" s="82">
        <f>IFERROR(VLOOKUP(B200,'Egyéni lista'!$B$4:$L$263,3,0),0)</f>
        <v>0</v>
      </c>
      <c r="E200" s="27">
        <f>IFERROR(VLOOKUP(B200,'Egyéni lista'!$B$4:$L$263,4,0),0)</f>
        <v>0</v>
      </c>
      <c r="F200" s="27">
        <f>IFERROR(VLOOKUP(B200,'Egyéni lista'!$B$4:$L$263,5,0),0)</f>
        <v>0</v>
      </c>
      <c r="G200" s="27">
        <f>IFERROR(VLOOKUP(B200,'Egyéni lista'!$B$4:$L$263,6,0),0)</f>
        <v>0</v>
      </c>
      <c r="H200" s="27">
        <f>IFERROR(VLOOKUP(B200,'Egyéni lista'!$B$4:$L$263,7,0),0)</f>
        <v>0</v>
      </c>
      <c r="I200" s="82">
        <f>IFERROR(VLOOKUP(B200,'Egyéni lista'!$B$4:$L$263,8,0),0)</f>
        <v>0</v>
      </c>
      <c r="J200" s="82">
        <f>IFERROR(VLOOKUP(B200,'Egyéni lista'!$B$4:$L$263,9,0),0)</f>
        <v>0</v>
      </c>
      <c r="K200" s="83">
        <f>IFERROR(VLOOKUP(B200,'Egyéni lista'!$B$4:$L$263,10,0),0)</f>
        <v>0</v>
      </c>
      <c r="L200" s="87">
        <f>IFERROR(VLOOKUP(B200,'Egyéni lista'!$B$4:$L$263,11,0),0)</f>
        <v>0</v>
      </c>
    </row>
    <row r="201" spans="1:12" ht="15" hidden="1" customHeight="1" x14ac:dyDescent="0.2">
      <c r="A201" s="80" t="s">
        <v>218</v>
      </c>
      <c r="B201" s="103"/>
      <c r="C201" s="81">
        <f>IFERROR(VLOOKUP(B201,'Egyéni lista'!$B$4:$L$263,2,0),0)</f>
        <v>0</v>
      </c>
      <c r="D201" s="82">
        <f>IFERROR(VLOOKUP(B201,'Egyéni lista'!$B$4:$L$263,3,0),0)</f>
        <v>0</v>
      </c>
      <c r="E201" s="27">
        <f>IFERROR(VLOOKUP(B201,'Egyéni lista'!$B$4:$L$263,4,0),0)</f>
        <v>0</v>
      </c>
      <c r="F201" s="27">
        <f>IFERROR(VLOOKUP(B201,'Egyéni lista'!$B$4:$L$263,5,0),0)</f>
        <v>0</v>
      </c>
      <c r="G201" s="27">
        <f>IFERROR(VLOOKUP(B201,'Egyéni lista'!$B$4:$L$263,6,0),0)</f>
        <v>0</v>
      </c>
      <c r="H201" s="27">
        <f>IFERROR(VLOOKUP(B201,'Egyéni lista'!$B$4:$L$263,7,0),0)</f>
        <v>0</v>
      </c>
      <c r="I201" s="82">
        <f>IFERROR(VLOOKUP(B201,'Egyéni lista'!$B$4:$L$263,8,0),0)</f>
        <v>0</v>
      </c>
      <c r="J201" s="82">
        <f>IFERROR(VLOOKUP(B201,'Egyéni lista'!$B$4:$L$263,9,0),0)</f>
        <v>0</v>
      </c>
      <c r="K201" s="83">
        <f>IFERROR(VLOOKUP(B201,'Egyéni lista'!$B$4:$L$263,10,0),0)</f>
        <v>0</v>
      </c>
      <c r="L201" s="87">
        <f>IFERROR(VLOOKUP(B201,'Egyéni lista'!$B$4:$L$263,11,0),0)</f>
        <v>0</v>
      </c>
    </row>
    <row r="202" spans="1:12" ht="15" hidden="1" customHeight="1" x14ac:dyDescent="0.2">
      <c r="A202" s="80" t="s">
        <v>219</v>
      </c>
      <c r="B202" s="103"/>
      <c r="C202" s="81">
        <f>IFERROR(VLOOKUP(B202,'Egyéni lista'!$B$4:$L$263,2,0),0)</f>
        <v>0</v>
      </c>
      <c r="D202" s="82">
        <f>IFERROR(VLOOKUP(B202,'Egyéni lista'!$B$4:$L$263,3,0),0)</f>
        <v>0</v>
      </c>
      <c r="E202" s="27">
        <f>IFERROR(VLOOKUP(B202,'Egyéni lista'!$B$4:$L$263,4,0),0)</f>
        <v>0</v>
      </c>
      <c r="F202" s="27">
        <f>IFERROR(VLOOKUP(B202,'Egyéni lista'!$B$4:$L$263,5,0),0)</f>
        <v>0</v>
      </c>
      <c r="G202" s="27">
        <f>IFERROR(VLOOKUP(B202,'Egyéni lista'!$B$4:$L$263,6,0),0)</f>
        <v>0</v>
      </c>
      <c r="H202" s="27">
        <f>IFERROR(VLOOKUP(B202,'Egyéni lista'!$B$4:$L$263,7,0),0)</f>
        <v>0</v>
      </c>
      <c r="I202" s="82">
        <f>IFERROR(VLOOKUP(B202,'Egyéni lista'!$B$4:$L$263,8,0),0)</f>
        <v>0</v>
      </c>
      <c r="J202" s="82">
        <f>IFERROR(VLOOKUP(B202,'Egyéni lista'!$B$4:$L$263,9,0),0)</f>
        <v>0</v>
      </c>
      <c r="K202" s="83">
        <f>IFERROR(VLOOKUP(B202,'Egyéni lista'!$B$4:$L$263,10,0),0)</f>
        <v>0</v>
      </c>
      <c r="L202" s="87">
        <f>IFERROR(VLOOKUP(B202,'Egyéni lista'!$B$4:$L$263,11,0),0)</f>
        <v>0</v>
      </c>
    </row>
    <row r="203" spans="1:12" ht="15.75" hidden="1" customHeight="1" x14ac:dyDescent="0.2">
      <c r="A203" s="80" t="s">
        <v>220</v>
      </c>
      <c r="B203" s="103"/>
      <c r="C203" s="81">
        <f>IFERROR(VLOOKUP(B203,'Egyéni lista'!$B$4:$L$263,2,0),0)</f>
        <v>0</v>
      </c>
      <c r="D203" s="82">
        <f>IFERROR(VLOOKUP(B203,'Egyéni lista'!$B$4:$L$263,3,0),0)</f>
        <v>0</v>
      </c>
      <c r="E203" s="27">
        <f>IFERROR(VLOOKUP(B203,'Egyéni lista'!$B$4:$L$263,4,0),0)</f>
        <v>0</v>
      </c>
      <c r="F203" s="27">
        <f>IFERROR(VLOOKUP(B203,'Egyéni lista'!$B$4:$L$263,5,0),0)</f>
        <v>0</v>
      </c>
      <c r="G203" s="27">
        <f>IFERROR(VLOOKUP(B203,'Egyéni lista'!$B$4:$L$263,6,0),0)</f>
        <v>0</v>
      </c>
      <c r="H203" s="27">
        <f>IFERROR(VLOOKUP(B203,'Egyéni lista'!$B$4:$L$263,7,0),0)</f>
        <v>0</v>
      </c>
      <c r="I203" s="82">
        <f>IFERROR(VLOOKUP(B203,'Egyéni lista'!$B$4:$L$263,8,0),0)</f>
        <v>0</v>
      </c>
      <c r="J203" s="82">
        <f>IFERROR(VLOOKUP(B203,'Egyéni lista'!$B$4:$L$263,9,0),0)</f>
        <v>0</v>
      </c>
      <c r="K203" s="83">
        <f>IFERROR(VLOOKUP(B203,'Egyéni lista'!$B$4:$L$263,10,0),0)</f>
        <v>0</v>
      </c>
      <c r="L203" s="87">
        <f>IFERROR(VLOOKUP(B203,'Egyéni lista'!$B$4:$L$263,11,0),0)</f>
        <v>0</v>
      </c>
    </row>
    <row r="204" spans="1:12" ht="15" hidden="1" customHeight="1" x14ac:dyDescent="0.2">
      <c r="A204" s="80" t="s">
        <v>221</v>
      </c>
      <c r="B204" s="103"/>
      <c r="C204" s="81">
        <f>IFERROR(VLOOKUP(B204,'Egyéni lista'!$B$4:$L$263,2,0),0)</f>
        <v>0</v>
      </c>
      <c r="D204" s="82">
        <f>IFERROR(VLOOKUP(B204,'Egyéni lista'!$B$4:$L$263,3,0),0)</f>
        <v>0</v>
      </c>
      <c r="E204" s="27">
        <f>IFERROR(VLOOKUP(B204,'Egyéni lista'!$B$4:$L$263,4,0),0)</f>
        <v>0</v>
      </c>
      <c r="F204" s="27">
        <f>IFERROR(VLOOKUP(B204,'Egyéni lista'!$B$4:$L$263,5,0),0)</f>
        <v>0</v>
      </c>
      <c r="G204" s="27">
        <f>IFERROR(VLOOKUP(B204,'Egyéni lista'!$B$4:$L$263,6,0),0)</f>
        <v>0</v>
      </c>
      <c r="H204" s="27">
        <f>IFERROR(VLOOKUP(B204,'Egyéni lista'!$B$4:$L$263,7,0),0)</f>
        <v>0</v>
      </c>
      <c r="I204" s="82">
        <f>IFERROR(VLOOKUP(B204,'Egyéni lista'!$B$4:$L$263,8,0),0)</f>
        <v>0</v>
      </c>
      <c r="J204" s="82">
        <f>IFERROR(VLOOKUP(B204,'Egyéni lista'!$B$4:$L$263,9,0),0)</f>
        <v>0</v>
      </c>
      <c r="K204" s="83">
        <f>IFERROR(VLOOKUP(B204,'Egyéni lista'!$B$4:$L$263,10,0),0)</f>
        <v>0</v>
      </c>
      <c r="L204" s="87">
        <f>IFERROR(VLOOKUP(B204,'Egyéni lista'!$B$4:$L$263,11,0),0)</f>
        <v>0</v>
      </c>
    </row>
    <row r="205" spans="1:12" ht="15" hidden="1" customHeight="1" x14ac:dyDescent="0.2">
      <c r="A205" s="80" t="s">
        <v>222</v>
      </c>
      <c r="B205" s="103"/>
      <c r="C205" s="81">
        <f>IFERROR(VLOOKUP(B205,'Egyéni lista'!$B$4:$L$263,2,0),0)</f>
        <v>0</v>
      </c>
      <c r="D205" s="82">
        <f>IFERROR(VLOOKUP(B205,'Egyéni lista'!$B$4:$L$263,3,0),0)</f>
        <v>0</v>
      </c>
      <c r="E205" s="27">
        <f>IFERROR(VLOOKUP(B205,'Egyéni lista'!$B$4:$L$263,4,0),0)</f>
        <v>0</v>
      </c>
      <c r="F205" s="27">
        <f>IFERROR(VLOOKUP(B205,'Egyéni lista'!$B$4:$L$263,5,0),0)</f>
        <v>0</v>
      </c>
      <c r="G205" s="27">
        <f>IFERROR(VLOOKUP(B205,'Egyéni lista'!$B$4:$L$263,6,0),0)</f>
        <v>0</v>
      </c>
      <c r="H205" s="27">
        <f>IFERROR(VLOOKUP(B205,'Egyéni lista'!$B$4:$L$263,7,0),0)</f>
        <v>0</v>
      </c>
      <c r="I205" s="82">
        <f>IFERROR(VLOOKUP(B205,'Egyéni lista'!$B$4:$L$263,8,0),0)</f>
        <v>0</v>
      </c>
      <c r="J205" s="82">
        <f>IFERROR(VLOOKUP(B205,'Egyéni lista'!$B$4:$L$263,9,0),0)</f>
        <v>0</v>
      </c>
      <c r="K205" s="83">
        <f>IFERROR(VLOOKUP(B205,'Egyéni lista'!$B$4:$L$263,10,0),0)</f>
        <v>0</v>
      </c>
      <c r="L205" s="87">
        <f>IFERROR(VLOOKUP(B205,'Egyéni lista'!$B$4:$L$263,11,0),0)</f>
        <v>0</v>
      </c>
    </row>
    <row r="206" spans="1:12" ht="15" hidden="1" customHeight="1" x14ac:dyDescent="0.2">
      <c r="A206" s="80" t="s">
        <v>223</v>
      </c>
      <c r="B206" s="103"/>
      <c r="C206" s="81">
        <f>IFERROR(VLOOKUP(B206,'Egyéni lista'!$B$4:$L$263,2,0),0)</f>
        <v>0</v>
      </c>
      <c r="D206" s="82">
        <f>IFERROR(VLOOKUP(B206,'Egyéni lista'!$B$4:$L$263,3,0),0)</f>
        <v>0</v>
      </c>
      <c r="E206" s="27">
        <f>IFERROR(VLOOKUP(B206,'Egyéni lista'!$B$4:$L$263,4,0),0)</f>
        <v>0</v>
      </c>
      <c r="F206" s="27">
        <f>IFERROR(VLOOKUP(B206,'Egyéni lista'!$B$4:$L$263,5,0),0)</f>
        <v>0</v>
      </c>
      <c r="G206" s="27">
        <f>IFERROR(VLOOKUP(B206,'Egyéni lista'!$B$4:$L$263,6,0),0)</f>
        <v>0</v>
      </c>
      <c r="H206" s="27">
        <f>IFERROR(VLOOKUP(B206,'Egyéni lista'!$B$4:$L$263,7,0),0)</f>
        <v>0</v>
      </c>
      <c r="I206" s="82">
        <f>IFERROR(VLOOKUP(B206,'Egyéni lista'!$B$4:$L$263,8,0),0)</f>
        <v>0</v>
      </c>
      <c r="J206" s="82">
        <f>IFERROR(VLOOKUP(B206,'Egyéni lista'!$B$4:$L$263,9,0),0)</f>
        <v>0</v>
      </c>
      <c r="K206" s="83">
        <f>IFERROR(VLOOKUP(B206,'Egyéni lista'!$B$4:$L$263,10,0),0)</f>
        <v>0</v>
      </c>
      <c r="L206" s="87">
        <f>IFERROR(VLOOKUP(B206,'Egyéni lista'!$B$4:$L$263,11,0),0)</f>
        <v>0</v>
      </c>
    </row>
    <row r="207" spans="1:12" ht="15.75" hidden="1" customHeight="1" x14ac:dyDescent="0.2">
      <c r="A207" s="80" t="s">
        <v>224</v>
      </c>
      <c r="B207" s="103"/>
      <c r="C207" s="81">
        <f>IFERROR(VLOOKUP(B207,'Egyéni lista'!$B$4:$L$263,2,0),0)</f>
        <v>0</v>
      </c>
      <c r="D207" s="82">
        <f>IFERROR(VLOOKUP(B207,'Egyéni lista'!$B$4:$L$263,3,0),0)</f>
        <v>0</v>
      </c>
      <c r="E207" s="27">
        <f>IFERROR(VLOOKUP(B207,'Egyéni lista'!$B$4:$L$263,4,0),0)</f>
        <v>0</v>
      </c>
      <c r="F207" s="27">
        <f>IFERROR(VLOOKUP(B207,'Egyéni lista'!$B$4:$L$263,5,0),0)</f>
        <v>0</v>
      </c>
      <c r="G207" s="27">
        <f>IFERROR(VLOOKUP(B207,'Egyéni lista'!$B$4:$L$263,6,0),0)</f>
        <v>0</v>
      </c>
      <c r="H207" s="27">
        <f>IFERROR(VLOOKUP(B207,'Egyéni lista'!$B$4:$L$263,7,0),0)</f>
        <v>0</v>
      </c>
      <c r="I207" s="82">
        <f>IFERROR(VLOOKUP(B207,'Egyéni lista'!$B$4:$L$263,8,0),0)</f>
        <v>0</v>
      </c>
      <c r="J207" s="82">
        <f>IFERROR(VLOOKUP(B207,'Egyéni lista'!$B$4:$L$263,9,0),0)</f>
        <v>0</v>
      </c>
      <c r="K207" s="83">
        <f>IFERROR(VLOOKUP(B207,'Egyéni lista'!$B$4:$L$263,10,0),0)</f>
        <v>0</v>
      </c>
      <c r="L207" s="87">
        <f>IFERROR(VLOOKUP(B207,'Egyéni lista'!$B$4:$L$263,11,0),0)</f>
        <v>0</v>
      </c>
    </row>
    <row r="208" spans="1:12" ht="15" hidden="1" customHeight="1" x14ac:dyDescent="0.2">
      <c r="A208" s="80" t="s">
        <v>225</v>
      </c>
      <c r="B208" s="103"/>
      <c r="C208" s="81">
        <f>IFERROR(VLOOKUP(B208,'Egyéni lista'!$B$4:$L$263,2,0),0)</f>
        <v>0</v>
      </c>
      <c r="D208" s="82">
        <f>IFERROR(VLOOKUP(B208,'Egyéni lista'!$B$4:$L$263,3,0),0)</f>
        <v>0</v>
      </c>
      <c r="E208" s="27">
        <f>IFERROR(VLOOKUP(B208,'Egyéni lista'!$B$4:$L$263,4,0),0)</f>
        <v>0</v>
      </c>
      <c r="F208" s="27">
        <f>IFERROR(VLOOKUP(B208,'Egyéni lista'!$B$4:$L$263,5,0),0)</f>
        <v>0</v>
      </c>
      <c r="G208" s="27">
        <f>IFERROR(VLOOKUP(B208,'Egyéni lista'!$B$4:$L$263,6,0),0)</f>
        <v>0</v>
      </c>
      <c r="H208" s="27">
        <f>IFERROR(VLOOKUP(B208,'Egyéni lista'!$B$4:$L$263,7,0),0)</f>
        <v>0</v>
      </c>
      <c r="I208" s="82">
        <f>IFERROR(VLOOKUP(B208,'Egyéni lista'!$B$4:$L$263,8,0),0)</f>
        <v>0</v>
      </c>
      <c r="J208" s="82">
        <f>IFERROR(VLOOKUP(B208,'Egyéni lista'!$B$4:$L$263,9,0),0)</f>
        <v>0</v>
      </c>
      <c r="K208" s="83">
        <f>IFERROR(VLOOKUP(B208,'Egyéni lista'!$B$4:$L$263,10,0),0)</f>
        <v>0</v>
      </c>
      <c r="L208" s="87">
        <f>IFERROR(VLOOKUP(B208,'Egyéni lista'!$B$4:$L$263,11,0),0)</f>
        <v>0</v>
      </c>
    </row>
    <row r="209" spans="1:12" ht="15" hidden="1" customHeight="1" x14ac:dyDescent="0.2">
      <c r="A209" s="80" t="s">
        <v>226</v>
      </c>
      <c r="B209" s="103"/>
      <c r="C209" s="81">
        <f>IFERROR(VLOOKUP(B209,'Egyéni lista'!$B$4:$L$263,2,0),0)</f>
        <v>0</v>
      </c>
      <c r="D209" s="82">
        <f>IFERROR(VLOOKUP(B209,'Egyéni lista'!$B$4:$L$263,3,0),0)</f>
        <v>0</v>
      </c>
      <c r="E209" s="27">
        <f>IFERROR(VLOOKUP(B209,'Egyéni lista'!$B$4:$L$263,4,0),0)</f>
        <v>0</v>
      </c>
      <c r="F209" s="27">
        <f>IFERROR(VLOOKUP(B209,'Egyéni lista'!$B$4:$L$263,5,0),0)</f>
        <v>0</v>
      </c>
      <c r="G209" s="27">
        <f>IFERROR(VLOOKUP(B209,'Egyéni lista'!$B$4:$L$263,6,0),0)</f>
        <v>0</v>
      </c>
      <c r="H209" s="27">
        <f>IFERROR(VLOOKUP(B209,'Egyéni lista'!$B$4:$L$263,7,0),0)</f>
        <v>0</v>
      </c>
      <c r="I209" s="82">
        <f>IFERROR(VLOOKUP(B209,'Egyéni lista'!$B$4:$L$263,8,0),0)</f>
        <v>0</v>
      </c>
      <c r="J209" s="82">
        <f>IFERROR(VLOOKUP(B209,'Egyéni lista'!$B$4:$L$263,9,0),0)</f>
        <v>0</v>
      </c>
      <c r="K209" s="83">
        <f>IFERROR(VLOOKUP(B209,'Egyéni lista'!$B$4:$L$263,10,0),0)</f>
        <v>0</v>
      </c>
      <c r="L209" s="87">
        <f>IFERROR(VLOOKUP(B209,'Egyéni lista'!$B$4:$L$263,11,0),0)</f>
        <v>0</v>
      </c>
    </row>
    <row r="210" spans="1:12" ht="15" hidden="1" customHeight="1" x14ac:dyDescent="0.2">
      <c r="A210" s="80" t="s">
        <v>227</v>
      </c>
      <c r="B210" s="103"/>
      <c r="C210" s="81">
        <f>IFERROR(VLOOKUP(B210,'Egyéni lista'!$B$4:$L$263,2,0),0)</f>
        <v>0</v>
      </c>
      <c r="D210" s="82">
        <f>IFERROR(VLOOKUP(B210,'Egyéni lista'!$B$4:$L$263,3,0),0)</f>
        <v>0</v>
      </c>
      <c r="E210" s="27">
        <f>IFERROR(VLOOKUP(B210,'Egyéni lista'!$B$4:$L$263,4,0),0)</f>
        <v>0</v>
      </c>
      <c r="F210" s="27">
        <f>IFERROR(VLOOKUP(B210,'Egyéni lista'!$B$4:$L$263,5,0),0)</f>
        <v>0</v>
      </c>
      <c r="G210" s="27">
        <f>IFERROR(VLOOKUP(B210,'Egyéni lista'!$B$4:$L$263,6,0),0)</f>
        <v>0</v>
      </c>
      <c r="H210" s="27">
        <f>IFERROR(VLOOKUP(B210,'Egyéni lista'!$B$4:$L$263,7,0),0)</f>
        <v>0</v>
      </c>
      <c r="I210" s="82">
        <f>IFERROR(VLOOKUP(B210,'Egyéni lista'!$B$4:$L$263,8,0),0)</f>
        <v>0</v>
      </c>
      <c r="J210" s="82">
        <f>IFERROR(VLOOKUP(B210,'Egyéni lista'!$B$4:$L$263,9,0),0)</f>
        <v>0</v>
      </c>
      <c r="K210" s="83">
        <f>IFERROR(VLOOKUP(B210,'Egyéni lista'!$B$4:$L$263,10,0),0)</f>
        <v>0</v>
      </c>
      <c r="L210" s="87">
        <f>IFERROR(VLOOKUP(B210,'Egyéni lista'!$B$4:$L$263,11,0),0)</f>
        <v>0</v>
      </c>
    </row>
    <row r="211" spans="1:12" ht="15.75" hidden="1" customHeight="1" x14ac:dyDescent="0.2">
      <c r="A211" s="80" t="s">
        <v>228</v>
      </c>
      <c r="B211" s="103"/>
      <c r="C211" s="81">
        <f>IFERROR(VLOOKUP(B211,'Egyéni lista'!$B$4:$L$263,2,0),0)</f>
        <v>0</v>
      </c>
      <c r="D211" s="82">
        <f>IFERROR(VLOOKUP(B211,'Egyéni lista'!$B$4:$L$263,3,0),0)</f>
        <v>0</v>
      </c>
      <c r="E211" s="27">
        <f>IFERROR(VLOOKUP(B211,'Egyéni lista'!$B$4:$L$263,4,0),0)</f>
        <v>0</v>
      </c>
      <c r="F211" s="27">
        <f>IFERROR(VLOOKUP(B211,'Egyéni lista'!$B$4:$L$263,5,0),0)</f>
        <v>0</v>
      </c>
      <c r="G211" s="27">
        <f>IFERROR(VLOOKUP(B211,'Egyéni lista'!$B$4:$L$263,6,0),0)</f>
        <v>0</v>
      </c>
      <c r="H211" s="27">
        <f>IFERROR(VLOOKUP(B211,'Egyéni lista'!$B$4:$L$263,7,0),0)</f>
        <v>0</v>
      </c>
      <c r="I211" s="82">
        <f>IFERROR(VLOOKUP(B211,'Egyéni lista'!$B$4:$L$263,8,0),0)</f>
        <v>0</v>
      </c>
      <c r="J211" s="82">
        <f>IFERROR(VLOOKUP(B211,'Egyéni lista'!$B$4:$L$263,9,0),0)</f>
        <v>0</v>
      </c>
      <c r="K211" s="83">
        <f>IFERROR(VLOOKUP(B211,'Egyéni lista'!$B$4:$L$263,10,0),0)</f>
        <v>0</v>
      </c>
      <c r="L211" s="87">
        <f>IFERROR(VLOOKUP(B211,'Egyéni lista'!$B$4:$L$263,11,0),0)</f>
        <v>0</v>
      </c>
    </row>
    <row r="212" spans="1:12" ht="15" hidden="1" customHeight="1" x14ac:dyDescent="0.2">
      <c r="A212" s="80" t="s">
        <v>229</v>
      </c>
      <c r="B212" s="103"/>
      <c r="C212" s="81">
        <f>IFERROR(VLOOKUP(B212,'Egyéni lista'!$B$4:$L$263,2,0),0)</f>
        <v>0</v>
      </c>
      <c r="D212" s="82">
        <f>IFERROR(VLOOKUP(B212,'Egyéni lista'!$B$4:$L$263,3,0),0)</f>
        <v>0</v>
      </c>
      <c r="E212" s="27">
        <f>IFERROR(VLOOKUP(B212,'Egyéni lista'!$B$4:$L$263,4,0),0)</f>
        <v>0</v>
      </c>
      <c r="F212" s="27">
        <f>IFERROR(VLOOKUP(B212,'Egyéni lista'!$B$4:$L$263,5,0),0)</f>
        <v>0</v>
      </c>
      <c r="G212" s="27">
        <f>IFERROR(VLOOKUP(B212,'Egyéni lista'!$B$4:$L$263,6,0),0)</f>
        <v>0</v>
      </c>
      <c r="H212" s="27">
        <f>IFERROR(VLOOKUP(B212,'Egyéni lista'!$B$4:$L$263,7,0),0)</f>
        <v>0</v>
      </c>
      <c r="I212" s="82">
        <f>IFERROR(VLOOKUP(B212,'Egyéni lista'!$B$4:$L$263,8,0),0)</f>
        <v>0</v>
      </c>
      <c r="J212" s="82">
        <f>IFERROR(VLOOKUP(B212,'Egyéni lista'!$B$4:$L$263,9,0),0)</f>
        <v>0</v>
      </c>
      <c r="K212" s="83">
        <f>IFERROR(VLOOKUP(B212,'Egyéni lista'!$B$4:$L$263,10,0),0)</f>
        <v>0</v>
      </c>
      <c r="L212" s="87">
        <f>IFERROR(VLOOKUP(B212,'Egyéni lista'!$B$4:$L$263,11,0),0)</f>
        <v>0</v>
      </c>
    </row>
    <row r="213" spans="1:12" ht="15" hidden="1" customHeight="1" x14ac:dyDescent="0.2">
      <c r="A213" s="80" t="s">
        <v>230</v>
      </c>
      <c r="B213" s="103"/>
      <c r="C213" s="81">
        <f>IFERROR(VLOOKUP(B213,'Egyéni lista'!$B$4:$L$263,2,0),0)</f>
        <v>0</v>
      </c>
      <c r="D213" s="82">
        <f>IFERROR(VLOOKUP(B213,'Egyéni lista'!$B$4:$L$263,3,0),0)</f>
        <v>0</v>
      </c>
      <c r="E213" s="27">
        <f>IFERROR(VLOOKUP(B213,'Egyéni lista'!$B$4:$L$263,4,0),0)</f>
        <v>0</v>
      </c>
      <c r="F213" s="27">
        <f>IFERROR(VLOOKUP(B213,'Egyéni lista'!$B$4:$L$263,5,0),0)</f>
        <v>0</v>
      </c>
      <c r="G213" s="27">
        <f>IFERROR(VLOOKUP(B213,'Egyéni lista'!$B$4:$L$263,6,0),0)</f>
        <v>0</v>
      </c>
      <c r="H213" s="27">
        <f>IFERROR(VLOOKUP(B213,'Egyéni lista'!$B$4:$L$263,7,0),0)</f>
        <v>0</v>
      </c>
      <c r="I213" s="82">
        <f>IFERROR(VLOOKUP(B213,'Egyéni lista'!$B$4:$L$263,8,0),0)</f>
        <v>0</v>
      </c>
      <c r="J213" s="82">
        <f>IFERROR(VLOOKUP(B213,'Egyéni lista'!$B$4:$L$263,9,0),0)</f>
        <v>0</v>
      </c>
      <c r="K213" s="83">
        <f>IFERROR(VLOOKUP(B213,'Egyéni lista'!$B$4:$L$263,10,0),0)</f>
        <v>0</v>
      </c>
      <c r="L213" s="87">
        <f>IFERROR(VLOOKUP(B213,'Egyéni lista'!$B$4:$L$263,11,0),0)</f>
        <v>0</v>
      </c>
    </row>
    <row r="214" spans="1:12" ht="15" hidden="1" customHeight="1" x14ac:dyDescent="0.2">
      <c r="A214" s="80" t="s">
        <v>231</v>
      </c>
      <c r="B214" s="103"/>
      <c r="C214" s="81">
        <f>IFERROR(VLOOKUP(B214,'Egyéni lista'!$B$4:$L$263,2,0),0)</f>
        <v>0</v>
      </c>
      <c r="D214" s="82">
        <f>IFERROR(VLOOKUP(B214,'Egyéni lista'!$B$4:$L$263,3,0),0)</f>
        <v>0</v>
      </c>
      <c r="E214" s="27">
        <f>IFERROR(VLOOKUP(B214,'Egyéni lista'!$B$4:$L$263,4,0),0)</f>
        <v>0</v>
      </c>
      <c r="F214" s="27">
        <f>IFERROR(VLOOKUP(B214,'Egyéni lista'!$B$4:$L$263,5,0),0)</f>
        <v>0</v>
      </c>
      <c r="G214" s="27">
        <f>IFERROR(VLOOKUP(B214,'Egyéni lista'!$B$4:$L$263,6,0),0)</f>
        <v>0</v>
      </c>
      <c r="H214" s="27">
        <f>IFERROR(VLOOKUP(B214,'Egyéni lista'!$B$4:$L$263,7,0),0)</f>
        <v>0</v>
      </c>
      <c r="I214" s="82">
        <f>IFERROR(VLOOKUP(B214,'Egyéni lista'!$B$4:$L$263,8,0),0)</f>
        <v>0</v>
      </c>
      <c r="J214" s="82">
        <f>IFERROR(VLOOKUP(B214,'Egyéni lista'!$B$4:$L$263,9,0),0)</f>
        <v>0</v>
      </c>
      <c r="K214" s="83">
        <f>IFERROR(VLOOKUP(B214,'Egyéni lista'!$B$4:$L$263,10,0),0)</f>
        <v>0</v>
      </c>
      <c r="L214" s="87">
        <f>IFERROR(VLOOKUP(B214,'Egyéni lista'!$B$4:$L$263,11,0),0)</f>
        <v>0</v>
      </c>
    </row>
    <row r="215" spans="1:12" ht="15.75" hidden="1" customHeight="1" x14ac:dyDescent="0.2">
      <c r="A215" s="80" t="s">
        <v>232</v>
      </c>
      <c r="B215" s="103"/>
      <c r="C215" s="81">
        <f>IFERROR(VLOOKUP(B215,'Egyéni lista'!$B$4:$L$263,2,0),0)</f>
        <v>0</v>
      </c>
      <c r="D215" s="82">
        <f>IFERROR(VLOOKUP(B215,'Egyéni lista'!$B$4:$L$263,3,0),0)</f>
        <v>0</v>
      </c>
      <c r="E215" s="27">
        <f>IFERROR(VLOOKUP(B215,'Egyéni lista'!$B$4:$L$263,4,0),0)</f>
        <v>0</v>
      </c>
      <c r="F215" s="27">
        <f>IFERROR(VLOOKUP(B215,'Egyéni lista'!$B$4:$L$263,5,0),0)</f>
        <v>0</v>
      </c>
      <c r="G215" s="27">
        <f>IFERROR(VLOOKUP(B215,'Egyéni lista'!$B$4:$L$263,6,0),0)</f>
        <v>0</v>
      </c>
      <c r="H215" s="27">
        <f>IFERROR(VLOOKUP(B215,'Egyéni lista'!$B$4:$L$263,7,0),0)</f>
        <v>0</v>
      </c>
      <c r="I215" s="82">
        <f>IFERROR(VLOOKUP(B215,'Egyéni lista'!$B$4:$L$263,8,0),0)</f>
        <v>0</v>
      </c>
      <c r="J215" s="82">
        <f>IFERROR(VLOOKUP(B215,'Egyéni lista'!$B$4:$L$263,9,0),0)</f>
        <v>0</v>
      </c>
      <c r="K215" s="83">
        <f>IFERROR(VLOOKUP(B215,'Egyéni lista'!$B$4:$L$263,10,0),0)</f>
        <v>0</v>
      </c>
      <c r="L215" s="87">
        <f>IFERROR(VLOOKUP(B215,'Egyéni lista'!$B$4:$L$263,11,0),0)</f>
        <v>0</v>
      </c>
    </row>
    <row r="216" spans="1:12" ht="15" hidden="1" customHeight="1" x14ac:dyDescent="0.2">
      <c r="A216" s="80" t="s">
        <v>233</v>
      </c>
      <c r="B216" s="103"/>
      <c r="C216" s="81">
        <f>IFERROR(VLOOKUP(B216,'Egyéni lista'!$B$4:$L$263,2,0),0)</f>
        <v>0</v>
      </c>
      <c r="D216" s="82">
        <f>IFERROR(VLOOKUP(B216,'Egyéni lista'!$B$4:$L$263,3,0),0)</f>
        <v>0</v>
      </c>
      <c r="E216" s="27">
        <f>IFERROR(VLOOKUP(B216,'Egyéni lista'!$B$4:$L$263,4,0),0)</f>
        <v>0</v>
      </c>
      <c r="F216" s="27">
        <f>IFERROR(VLOOKUP(B216,'Egyéni lista'!$B$4:$L$263,5,0),0)</f>
        <v>0</v>
      </c>
      <c r="G216" s="27">
        <f>IFERROR(VLOOKUP(B216,'Egyéni lista'!$B$4:$L$263,6,0),0)</f>
        <v>0</v>
      </c>
      <c r="H216" s="27">
        <f>IFERROR(VLOOKUP(B216,'Egyéni lista'!$B$4:$L$263,7,0),0)</f>
        <v>0</v>
      </c>
      <c r="I216" s="82">
        <f>IFERROR(VLOOKUP(B216,'Egyéni lista'!$B$4:$L$263,8,0),0)</f>
        <v>0</v>
      </c>
      <c r="J216" s="82">
        <f>IFERROR(VLOOKUP(B216,'Egyéni lista'!$B$4:$L$263,9,0),0)</f>
        <v>0</v>
      </c>
      <c r="K216" s="83">
        <f>IFERROR(VLOOKUP(B216,'Egyéni lista'!$B$4:$L$263,10,0),0)</f>
        <v>0</v>
      </c>
      <c r="L216" s="87">
        <f>IFERROR(VLOOKUP(B216,'Egyéni lista'!$B$4:$L$263,11,0),0)</f>
        <v>0</v>
      </c>
    </row>
    <row r="217" spans="1:12" ht="15" hidden="1" customHeight="1" x14ac:dyDescent="0.2">
      <c r="A217" s="80" t="s">
        <v>234</v>
      </c>
      <c r="B217" s="103"/>
      <c r="C217" s="81">
        <f>IFERROR(VLOOKUP(B217,'Egyéni lista'!$B$4:$L$263,2,0),0)</f>
        <v>0</v>
      </c>
      <c r="D217" s="82">
        <f>IFERROR(VLOOKUP(B217,'Egyéni lista'!$B$4:$L$263,3,0),0)</f>
        <v>0</v>
      </c>
      <c r="E217" s="27">
        <f>IFERROR(VLOOKUP(B217,'Egyéni lista'!$B$4:$L$263,4,0),0)</f>
        <v>0</v>
      </c>
      <c r="F217" s="27">
        <f>IFERROR(VLOOKUP(B217,'Egyéni lista'!$B$4:$L$263,5,0),0)</f>
        <v>0</v>
      </c>
      <c r="G217" s="27">
        <f>IFERROR(VLOOKUP(B217,'Egyéni lista'!$B$4:$L$263,6,0),0)</f>
        <v>0</v>
      </c>
      <c r="H217" s="27">
        <f>IFERROR(VLOOKUP(B217,'Egyéni lista'!$B$4:$L$263,7,0),0)</f>
        <v>0</v>
      </c>
      <c r="I217" s="82">
        <f>IFERROR(VLOOKUP(B217,'Egyéni lista'!$B$4:$L$263,8,0),0)</f>
        <v>0</v>
      </c>
      <c r="J217" s="82">
        <f>IFERROR(VLOOKUP(B217,'Egyéni lista'!$B$4:$L$263,9,0),0)</f>
        <v>0</v>
      </c>
      <c r="K217" s="83">
        <f>IFERROR(VLOOKUP(B217,'Egyéni lista'!$B$4:$L$263,10,0),0)</f>
        <v>0</v>
      </c>
      <c r="L217" s="87">
        <f>IFERROR(VLOOKUP(B217,'Egyéni lista'!$B$4:$L$263,11,0),0)</f>
        <v>0</v>
      </c>
    </row>
    <row r="218" spans="1:12" ht="15" hidden="1" customHeight="1" x14ac:dyDescent="0.2">
      <c r="A218" s="80" t="s">
        <v>235</v>
      </c>
      <c r="B218" s="103"/>
      <c r="C218" s="81">
        <f>IFERROR(VLOOKUP(B218,'Egyéni lista'!$B$4:$L$263,2,0),0)</f>
        <v>0</v>
      </c>
      <c r="D218" s="82">
        <f>IFERROR(VLOOKUP(B218,'Egyéni lista'!$B$4:$L$263,3,0),0)</f>
        <v>0</v>
      </c>
      <c r="E218" s="27">
        <f>IFERROR(VLOOKUP(B218,'Egyéni lista'!$B$4:$L$263,4,0),0)</f>
        <v>0</v>
      </c>
      <c r="F218" s="27">
        <f>IFERROR(VLOOKUP(B218,'Egyéni lista'!$B$4:$L$263,5,0),0)</f>
        <v>0</v>
      </c>
      <c r="G218" s="27">
        <f>IFERROR(VLOOKUP(B218,'Egyéni lista'!$B$4:$L$263,6,0),0)</f>
        <v>0</v>
      </c>
      <c r="H218" s="27">
        <f>IFERROR(VLOOKUP(B218,'Egyéni lista'!$B$4:$L$263,7,0),0)</f>
        <v>0</v>
      </c>
      <c r="I218" s="82">
        <f>IFERROR(VLOOKUP(B218,'Egyéni lista'!$B$4:$L$263,8,0),0)</f>
        <v>0</v>
      </c>
      <c r="J218" s="82">
        <f>IFERROR(VLOOKUP(B218,'Egyéni lista'!$B$4:$L$263,9,0),0)</f>
        <v>0</v>
      </c>
      <c r="K218" s="83">
        <f>IFERROR(VLOOKUP(B218,'Egyéni lista'!$B$4:$L$263,10,0),0)</f>
        <v>0</v>
      </c>
      <c r="L218" s="87">
        <f>IFERROR(VLOOKUP(B218,'Egyéni lista'!$B$4:$L$263,11,0),0)</f>
        <v>0</v>
      </c>
    </row>
    <row r="219" spans="1:12" ht="15.75" hidden="1" customHeight="1" x14ac:dyDescent="0.2">
      <c r="A219" s="80" t="s">
        <v>236</v>
      </c>
      <c r="B219" s="103"/>
      <c r="C219" s="81">
        <f>IFERROR(VLOOKUP(B219,'Egyéni lista'!$B$4:$L$263,2,0),0)</f>
        <v>0</v>
      </c>
      <c r="D219" s="82">
        <f>IFERROR(VLOOKUP(B219,'Egyéni lista'!$B$4:$L$263,3,0),0)</f>
        <v>0</v>
      </c>
      <c r="E219" s="27">
        <f>IFERROR(VLOOKUP(B219,'Egyéni lista'!$B$4:$L$263,4,0),0)</f>
        <v>0</v>
      </c>
      <c r="F219" s="27">
        <f>IFERROR(VLOOKUP(B219,'Egyéni lista'!$B$4:$L$263,5,0),0)</f>
        <v>0</v>
      </c>
      <c r="G219" s="27">
        <f>IFERROR(VLOOKUP(B219,'Egyéni lista'!$B$4:$L$263,6,0),0)</f>
        <v>0</v>
      </c>
      <c r="H219" s="27">
        <f>IFERROR(VLOOKUP(B219,'Egyéni lista'!$B$4:$L$263,7,0),0)</f>
        <v>0</v>
      </c>
      <c r="I219" s="82">
        <f>IFERROR(VLOOKUP(B219,'Egyéni lista'!$B$4:$L$263,8,0),0)</f>
        <v>0</v>
      </c>
      <c r="J219" s="82">
        <f>IFERROR(VLOOKUP(B219,'Egyéni lista'!$B$4:$L$263,9,0),0)</f>
        <v>0</v>
      </c>
      <c r="K219" s="83">
        <f>IFERROR(VLOOKUP(B219,'Egyéni lista'!$B$4:$L$263,10,0),0)</f>
        <v>0</v>
      </c>
      <c r="L219" s="87">
        <f>IFERROR(VLOOKUP(B219,'Egyéni lista'!$B$4:$L$263,11,0),0)</f>
        <v>0</v>
      </c>
    </row>
    <row r="220" spans="1:12" ht="15" hidden="1" customHeight="1" x14ac:dyDescent="0.2">
      <c r="A220" s="80" t="s">
        <v>237</v>
      </c>
      <c r="B220" s="103"/>
      <c r="C220" s="81">
        <f>IFERROR(VLOOKUP(B220,'Egyéni lista'!$B$4:$L$263,2,0),0)</f>
        <v>0</v>
      </c>
      <c r="D220" s="82">
        <f>IFERROR(VLOOKUP(B220,'Egyéni lista'!$B$4:$L$263,3,0),0)</f>
        <v>0</v>
      </c>
      <c r="E220" s="27">
        <f>IFERROR(VLOOKUP(B220,'Egyéni lista'!$B$4:$L$263,4,0),0)</f>
        <v>0</v>
      </c>
      <c r="F220" s="27">
        <f>IFERROR(VLOOKUP(B220,'Egyéni lista'!$B$4:$L$263,5,0),0)</f>
        <v>0</v>
      </c>
      <c r="G220" s="27">
        <f>IFERROR(VLOOKUP(B220,'Egyéni lista'!$B$4:$L$263,6,0),0)</f>
        <v>0</v>
      </c>
      <c r="H220" s="27">
        <f>IFERROR(VLOOKUP(B220,'Egyéni lista'!$B$4:$L$263,7,0),0)</f>
        <v>0</v>
      </c>
      <c r="I220" s="82">
        <f>IFERROR(VLOOKUP(B220,'Egyéni lista'!$B$4:$L$263,8,0),0)</f>
        <v>0</v>
      </c>
      <c r="J220" s="82">
        <f>IFERROR(VLOOKUP(B220,'Egyéni lista'!$B$4:$L$263,9,0),0)</f>
        <v>0</v>
      </c>
      <c r="K220" s="83">
        <f>IFERROR(VLOOKUP(B220,'Egyéni lista'!$B$4:$L$263,10,0),0)</f>
        <v>0</v>
      </c>
      <c r="L220" s="87">
        <f>IFERROR(VLOOKUP(B220,'Egyéni lista'!$B$4:$L$263,11,0),0)</f>
        <v>0</v>
      </c>
    </row>
    <row r="221" spans="1:12" ht="15" hidden="1" customHeight="1" x14ac:dyDescent="0.2">
      <c r="A221" s="80" t="s">
        <v>238</v>
      </c>
      <c r="B221" s="103"/>
      <c r="C221" s="81">
        <f>IFERROR(VLOOKUP(B221,'Egyéni lista'!$B$4:$L$263,2,0),0)</f>
        <v>0</v>
      </c>
      <c r="D221" s="82">
        <f>IFERROR(VLOOKUP(B221,'Egyéni lista'!$B$4:$L$263,3,0),0)</f>
        <v>0</v>
      </c>
      <c r="E221" s="27">
        <f>IFERROR(VLOOKUP(B221,'Egyéni lista'!$B$4:$L$263,4,0),0)</f>
        <v>0</v>
      </c>
      <c r="F221" s="27">
        <f>IFERROR(VLOOKUP(B221,'Egyéni lista'!$B$4:$L$263,5,0),0)</f>
        <v>0</v>
      </c>
      <c r="G221" s="27">
        <f>IFERROR(VLOOKUP(B221,'Egyéni lista'!$B$4:$L$263,6,0),0)</f>
        <v>0</v>
      </c>
      <c r="H221" s="27">
        <f>IFERROR(VLOOKUP(B221,'Egyéni lista'!$B$4:$L$263,7,0),0)</f>
        <v>0</v>
      </c>
      <c r="I221" s="82">
        <f>IFERROR(VLOOKUP(B221,'Egyéni lista'!$B$4:$L$263,8,0),0)</f>
        <v>0</v>
      </c>
      <c r="J221" s="82">
        <f>IFERROR(VLOOKUP(B221,'Egyéni lista'!$B$4:$L$263,9,0),0)</f>
        <v>0</v>
      </c>
      <c r="K221" s="83">
        <f>IFERROR(VLOOKUP(B221,'Egyéni lista'!$B$4:$L$263,10,0),0)</f>
        <v>0</v>
      </c>
      <c r="L221" s="87">
        <f>IFERROR(VLOOKUP(B221,'Egyéni lista'!$B$4:$L$263,11,0),0)</f>
        <v>0</v>
      </c>
    </row>
    <row r="222" spans="1:12" ht="15" hidden="1" customHeight="1" x14ac:dyDescent="0.2">
      <c r="A222" s="80" t="s">
        <v>239</v>
      </c>
      <c r="B222" s="103"/>
      <c r="C222" s="81">
        <f>IFERROR(VLOOKUP(B222,'Egyéni lista'!$B$4:$L$263,2,0),0)</f>
        <v>0</v>
      </c>
      <c r="D222" s="82">
        <f>IFERROR(VLOOKUP(B222,'Egyéni lista'!$B$4:$L$263,3,0),0)</f>
        <v>0</v>
      </c>
      <c r="E222" s="27">
        <f>IFERROR(VLOOKUP(B222,'Egyéni lista'!$B$4:$L$263,4,0),0)</f>
        <v>0</v>
      </c>
      <c r="F222" s="27">
        <f>IFERROR(VLOOKUP(B222,'Egyéni lista'!$B$4:$L$263,5,0),0)</f>
        <v>0</v>
      </c>
      <c r="G222" s="27">
        <f>IFERROR(VLOOKUP(B222,'Egyéni lista'!$B$4:$L$263,6,0),0)</f>
        <v>0</v>
      </c>
      <c r="H222" s="27">
        <f>IFERROR(VLOOKUP(B222,'Egyéni lista'!$B$4:$L$263,7,0),0)</f>
        <v>0</v>
      </c>
      <c r="I222" s="82">
        <f>IFERROR(VLOOKUP(B222,'Egyéni lista'!$B$4:$L$263,8,0),0)</f>
        <v>0</v>
      </c>
      <c r="J222" s="82">
        <f>IFERROR(VLOOKUP(B222,'Egyéni lista'!$B$4:$L$263,9,0),0)</f>
        <v>0</v>
      </c>
      <c r="K222" s="83">
        <f>IFERROR(VLOOKUP(B222,'Egyéni lista'!$B$4:$L$263,10,0),0)</f>
        <v>0</v>
      </c>
      <c r="L222" s="87">
        <f>IFERROR(VLOOKUP(B222,'Egyéni lista'!$B$4:$L$263,11,0),0)</f>
        <v>0</v>
      </c>
    </row>
    <row r="223" spans="1:12" ht="15.75" hidden="1" customHeight="1" x14ac:dyDescent="0.2">
      <c r="A223" s="80" t="s">
        <v>240</v>
      </c>
      <c r="B223" s="103"/>
      <c r="C223" s="81">
        <f>IFERROR(VLOOKUP(B223,'Egyéni lista'!$B$4:$L$263,2,0),0)</f>
        <v>0</v>
      </c>
      <c r="D223" s="82">
        <f>IFERROR(VLOOKUP(B223,'Egyéni lista'!$B$4:$L$263,3,0),0)</f>
        <v>0</v>
      </c>
      <c r="E223" s="27">
        <f>IFERROR(VLOOKUP(B223,'Egyéni lista'!$B$4:$L$263,4,0),0)</f>
        <v>0</v>
      </c>
      <c r="F223" s="27">
        <f>IFERROR(VLOOKUP(B223,'Egyéni lista'!$B$4:$L$263,5,0),0)</f>
        <v>0</v>
      </c>
      <c r="G223" s="27">
        <f>IFERROR(VLOOKUP(B223,'Egyéni lista'!$B$4:$L$263,6,0),0)</f>
        <v>0</v>
      </c>
      <c r="H223" s="27">
        <f>IFERROR(VLOOKUP(B223,'Egyéni lista'!$B$4:$L$263,7,0),0)</f>
        <v>0</v>
      </c>
      <c r="I223" s="82">
        <f>IFERROR(VLOOKUP(B223,'Egyéni lista'!$B$4:$L$263,8,0),0)</f>
        <v>0</v>
      </c>
      <c r="J223" s="82">
        <f>IFERROR(VLOOKUP(B223,'Egyéni lista'!$B$4:$L$263,9,0),0)</f>
        <v>0</v>
      </c>
      <c r="K223" s="83">
        <f>IFERROR(VLOOKUP(B223,'Egyéni lista'!$B$4:$L$263,10,0),0)</f>
        <v>0</v>
      </c>
      <c r="L223" s="87">
        <f>IFERROR(VLOOKUP(B223,'Egyéni lista'!$B$4:$L$263,11,0),0)</f>
        <v>0</v>
      </c>
    </row>
    <row r="224" spans="1:12" ht="15" hidden="1" customHeight="1" x14ac:dyDescent="0.2">
      <c r="A224" s="80" t="s">
        <v>241</v>
      </c>
      <c r="B224" s="103"/>
      <c r="C224" s="81">
        <f>IFERROR(VLOOKUP(B224,'Egyéni lista'!$B$4:$L$263,2,0),0)</f>
        <v>0</v>
      </c>
      <c r="D224" s="82">
        <f>IFERROR(VLOOKUP(B224,'Egyéni lista'!$B$4:$L$263,3,0),0)</f>
        <v>0</v>
      </c>
      <c r="E224" s="27">
        <f>IFERROR(VLOOKUP(B224,'Egyéni lista'!$B$4:$L$263,4,0),0)</f>
        <v>0</v>
      </c>
      <c r="F224" s="27">
        <f>IFERROR(VLOOKUP(B224,'Egyéni lista'!$B$4:$L$263,5,0),0)</f>
        <v>0</v>
      </c>
      <c r="G224" s="27">
        <f>IFERROR(VLOOKUP(B224,'Egyéni lista'!$B$4:$L$263,6,0),0)</f>
        <v>0</v>
      </c>
      <c r="H224" s="27">
        <f>IFERROR(VLOOKUP(B224,'Egyéni lista'!$B$4:$L$263,7,0),0)</f>
        <v>0</v>
      </c>
      <c r="I224" s="82">
        <f>IFERROR(VLOOKUP(B224,'Egyéni lista'!$B$4:$L$263,8,0),0)</f>
        <v>0</v>
      </c>
      <c r="J224" s="82">
        <f>IFERROR(VLOOKUP(B224,'Egyéni lista'!$B$4:$L$263,9,0),0)</f>
        <v>0</v>
      </c>
      <c r="K224" s="83">
        <f>IFERROR(VLOOKUP(B224,'Egyéni lista'!$B$4:$L$263,10,0),0)</f>
        <v>0</v>
      </c>
      <c r="L224" s="87">
        <f>IFERROR(VLOOKUP(B224,'Egyéni lista'!$B$4:$L$263,11,0),0)</f>
        <v>0</v>
      </c>
    </row>
    <row r="225" spans="1:12" ht="15" hidden="1" customHeight="1" x14ac:dyDescent="0.2">
      <c r="A225" s="80" t="s">
        <v>242</v>
      </c>
      <c r="B225" s="103"/>
      <c r="C225" s="81">
        <f>IFERROR(VLOOKUP(B225,'Egyéni lista'!$B$4:$L$263,2,0),0)</f>
        <v>0</v>
      </c>
      <c r="D225" s="82">
        <f>IFERROR(VLOOKUP(B225,'Egyéni lista'!$B$4:$L$263,3,0),0)</f>
        <v>0</v>
      </c>
      <c r="E225" s="27">
        <f>IFERROR(VLOOKUP(B225,'Egyéni lista'!$B$4:$L$263,4,0),0)</f>
        <v>0</v>
      </c>
      <c r="F225" s="27">
        <f>IFERROR(VLOOKUP(B225,'Egyéni lista'!$B$4:$L$263,5,0),0)</f>
        <v>0</v>
      </c>
      <c r="G225" s="27">
        <f>IFERROR(VLOOKUP(B225,'Egyéni lista'!$B$4:$L$263,6,0),0)</f>
        <v>0</v>
      </c>
      <c r="H225" s="27">
        <f>IFERROR(VLOOKUP(B225,'Egyéni lista'!$B$4:$L$263,7,0),0)</f>
        <v>0</v>
      </c>
      <c r="I225" s="82">
        <f>IFERROR(VLOOKUP(B225,'Egyéni lista'!$B$4:$L$263,8,0),0)</f>
        <v>0</v>
      </c>
      <c r="J225" s="82">
        <f>IFERROR(VLOOKUP(B225,'Egyéni lista'!$B$4:$L$263,9,0),0)</f>
        <v>0</v>
      </c>
      <c r="K225" s="83">
        <f>IFERROR(VLOOKUP(B225,'Egyéni lista'!$B$4:$L$263,10,0),0)</f>
        <v>0</v>
      </c>
      <c r="L225" s="87">
        <f>IFERROR(VLOOKUP(B225,'Egyéni lista'!$B$4:$L$263,11,0),0)</f>
        <v>0</v>
      </c>
    </row>
    <row r="226" spans="1:12" ht="15" hidden="1" customHeight="1" x14ac:dyDescent="0.2">
      <c r="A226" s="80" t="s">
        <v>243</v>
      </c>
      <c r="B226" s="103"/>
      <c r="C226" s="81">
        <f>IFERROR(VLOOKUP(B226,'Egyéni lista'!$B$4:$L$263,2,0),0)</f>
        <v>0</v>
      </c>
      <c r="D226" s="82">
        <f>IFERROR(VLOOKUP(B226,'Egyéni lista'!$B$4:$L$263,3,0),0)</f>
        <v>0</v>
      </c>
      <c r="E226" s="27">
        <f>IFERROR(VLOOKUP(B226,'Egyéni lista'!$B$4:$L$263,4,0),0)</f>
        <v>0</v>
      </c>
      <c r="F226" s="27">
        <f>IFERROR(VLOOKUP(B226,'Egyéni lista'!$B$4:$L$263,5,0),0)</f>
        <v>0</v>
      </c>
      <c r="G226" s="27">
        <f>IFERROR(VLOOKUP(B226,'Egyéni lista'!$B$4:$L$263,6,0),0)</f>
        <v>0</v>
      </c>
      <c r="H226" s="27">
        <f>IFERROR(VLOOKUP(B226,'Egyéni lista'!$B$4:$L$263,7,0),0)</f>
        <v>0</v>
      </c>
      <c r="I226" s="82">
        <f>IFERROR(VLOOKUP(B226,'Egyéni lista'!$B$4:$L$263,8,0),0)</f>
        <v>0</v>
      </c>
      <c r="J226" s="82">
        <f>IFERROR(VLOOKUP(B226,'Egyéni lista'!$B$4:$L$263,9,0),0)</f>
        <v>0</v>
      </c>
      <c r="K226" s="83">
        <f>IFERROR(VLOOKUP(B226,'Egyéni lista'!$B$4:$L$263,10,0),0)</f>
        <v>0</v>
      </c>
      <c r="L226" s="87">
        <f>IFERROR(VLOOKUP(B226,'Egyéni lista'!$B$4:$L$263,11,0),0)</f>
        <v>0</v>
      </c>
    </row>
    <row r="227" spans="1:12" ht="15.75" hidden="1" customHeight="1" x14ac:dyDescent="0.2">
      <c r="A227" s="80" t="s">
        <v>244</v>
      </c>
      <c r="B227" s="103"/>
      <c r="C227" s="81">
        <f>IFERROR(VLOOKUP(B227,'Egyéni lista'!$B$4:$L$263,2,0),0)</f>
        <v>0</v>
      </c>
      <c r="D227" s="82">
        <f>IFERROR(VLOOKUP(B227,'Egyéni lista'!$B$4:$L$263,3,0),0)</f>
        <v>0</v>
      </c>
      <c r="E227" s="27">
        <f>IFERROR(VLOOKUP(B227,'Egyéni lista'!$B$4:$L$263,4,0),0)</f>
        <v>0</v>
      </c>
      <c r="F227" s="27">
        <f>IFERROR(VLOOKUP(B227,'Egyéni lista'!$B$4:$L$263,5,0),0)</f>
        <v>0</v>
      </c>
      <c r="G227" s="27">
        <f>IFERROR(VLOOKUP(B227,'Egyéni lista'!$B$4:$L$263,6,0),0)</f>
        <v>0</v>
      </c>
      <c r="H227" s="27">
        <f>IFERROR(VLOOKUP(B227,'Egyéni lista'!$B$4:$L$263,7,0),0)</f>
        <v>0</v>
      </c>
      <c r="I227" s="82">
        <f>IFERROR(VLOOKUP(B227,'Egyéni lista'!$B$4:$L$263,8,0),0)</f>
        <v>0</v>
      </c>
      <c r="J227" s="82">
        <f>IFERROR(VLOOKUP(B227,'Egyéni lista'!$B$4:$L$263,9,0),0)</f>
        <v>0</v>
      </c>
      <c r="K227" s="83">
        <f>IFERROR(VLOOKUP(B227,'Egyéni lista'!$B$4:$L$263,10,0),0)</f>
        <v>0</v>
      </c>
      <c r="L227" s="87">
        <f>IFERROR(VLOOKUP(B227,'Egyéni lista'!$B$4:$L$263,11,0),0)</f>
        <v>0</v>
      </c>
    </row>
    <row r="228" spans="1:12" ht="15" hidden="1" customHeight="1" x14ac:dyDescent="0.2">
      <c r="A228" s="80" t="s">
        <v>245</v>
      </c>
      <c r="B228" s="103"/>
      <c r="C228" s="81">
        <f>IFERROR(VLOOKUP(B228,'Egyéni lista'!$B$4:$L$263,2,0),0)</f>
        <v>0</v>
      </c>
      <c r="D228" s="82">
        <f>IFERROR(VLOOKUP(B228,'Egyéni lista'!$B$4:$L$263,3,0),0)</f>
        <v>0</v>
      </c>
      <c r="E228" s="27">
        <f>IFERROR(VLOOKUP(B228,'Egyéni lista'!$B$4:$L$263,4,0),0)</f>
        <v>0</v>
      </c>
      <c r="F228" s="27">
        <f>IFERROR(VLOOKUP(B228,'Egyéni lista'!$B$4:$L$263,5,0),0)</f>
        <v>0</v>
      </c>
      <c r="G228" s="27">
        <f>IFERROR(VLOOKUP(B228,'Egyéni lista'!$B$4:$L$263,6,0),0)</f>
        <v>0</v>
      </c>
      <c r="H228" s="27">
        <f>IFERROR(VLOOKUP(B228,'Egyéni lista'!$B$4:$L$263,7,0),0)</f>
        <v>0</v>
      </c>
      <c r="I228" s="82">
        <f>IFERROR(VLOOKUP(B228,'Egyéni lista'!$B$4:$L$263,8,0),0)</f>
        <v>0</v>
      </c>
      <c r="J228" s="82">
        <f>IFERROR(VLOOKUP(B228,'Egyéni lista'!$B$4:$L$263,9,0),0)</f>
        <v>0</v>
      </c>
      <c r="K228" s="83">
        <f>IFERROR(VLOOKUP(B228,'Egyéni lista'!$B$4:$L$263,10,0),0)</f>
        <v>0</v>
      </c>
      <c r="L228" s="87">
        <f>IFERROR(VLOOKUP(B228,'Egyéni lista'!$B$4:$L$263,11,0),0)</f>
        <v>0</v>
      </c>
    </row>
    <row r="229" spans="1:12" ht="15" hidden="1" customHeight="1" x14ac:dyDescent="0.2">
      <c r="A229" s="80" t="s">
        <v>246</v>
      </c>
      <c r="B229" s="103"/>
      <c r="C229" s="81">
        <f>IFERROR(VLOOKUP(B229,'Egyéni lista'!$B$4:$L$263,2,0),0)</f>
        <v>0</v>
      </c>
      <c r="D229" s="82">
        <f>IFERROR(VLOOKUP(B229,'Egyéni lista'!$B$4:$L$263,3,0),0)</f>
        <v>0</v>
      </c>
      <c r="E229" s="27">
        <f>IFERROR(VLOOKUP(B229,'Egyéni lista'!$B$4:$L$263,4,0),0)</f>
        <v>0</v>
      </c>
      <c r="F229" s="27">
        <f>IFERROR(VLOOKUP(B229,'Egyéni lista'!$B$4:$L$263,5,0),0)</f>
        <v>0</v>
      </c>
      <c r="G229" s="27">
        <f>IFERROR(VLOOKUP(B229,'Egyéni lista'!$B$4:$L$263,6,0),0)</f>
        <v>0</v>
      </c>
      <c r="H229" s="27">
        <f>IFERROR(VLOOKUP(B229,'Egyéni lista'!$B$4:$L$263,7,0),0)</f>
        <v>0</v>
      </c>
      <c r="I229" s="82">
        <f>IFERROR(VLOOKUP(B229,'Egyéni lista'!$B$4:$L$263,8,0),0)</f>
        <v>0</v>
      </c>
      <c r="J229" s="82">
        <f>IFERROR(VLOOKUP(B229,'Egyéni lista'!$B$4:$L$263,9,0),0)</f>
        <v>0</v>
      </c>
      <c r="K229" s="83">
        <f>IFERROR(VLOOKUP(B229,'Egyéni lista'!$B$4:$L$263,10,0),0)</f>
        <v>0</v>
      </c>
      <c r="L229" s="87">
        <f>IFERROR(VLOOKUP(B229,'Egyéni lista'!$B$4:$L$263,11,0),0)</f>
        <v>0</v>
      </c>
    </row>
    <row r="230" spans="1:12" ht="15" hidden="1" customHeight="1" x14ac:dyDescent="0.2">
      <c r="A230" s="80" t="s">
        <v>247</v>
      </c>
      <c r="B230" s="103"/>
      <c r="C230" s="81">
        <f>IFERROR(VLOOKUP(B230,'Egyéni lista'!$B$4:$L$263,2,0),0)</f>
        <v>0</v>
      </c>
      <c r="D230" s="82">
        <f>IFERROR(VLOOKUP(B230,'Egyéni lista'!$B$4:$L$263,3,0),0)</f>
        <v>0</v>
      </c>
      <c r="E230" s="27">
        <f>IFERROR(VLOOKUP(B230,'Egyéni lista'!$B$4:$L$263,4,0),0)</f>
        <v>0</v>
      </c>
      <c r="F230" s="27">
        <f>IFERROR(VLOOKUP(B230,'Egyéni lista'!$B$4:$L$263,5,0),0)</f>
        <v>0</v>
      </c>
      <c r="G230" s="27">
        <f>IFERROR(VLOOKUP(B230,'Egyéni lista'!$B$4:$L$263,6,0),0)</f>
        <v>0</v>
      </c>
      <c r="H230" s="27">
        <f>IFERROR(VLOOKUP(B230,'Egyéni lista'!$B$4:$L$263,7,0),0)</f>
        <v>0</v>
      </c>
      <c r="I230" s="82">
        <f>IFERROR(VLOOKUP(B230,'Egyéni lista'!$B$4:$L$263,8,0),0)</f>
        <v>0</v>
      </c>
      <c r="J230" s="82">
        <f>IFERROR(VLOOKUP(B230,'Egyéni lista'!$B$4:$L$263,9,0),0)</f>
        <v>0</v>
      </c>
      <c r="K230" s="83">
        <f>IFERROR(VLOOKUP(B230,'Egyéni lista'!$B$4:$L$263,10,0),0)</f>
        <v>0</v>
      </c>
      <c r="L230" s="87">
        <f>IFERROR(VLOOKUP(B230,'Egyéni lista'!$B$4:$L$263,11,0),0)</f>
        <v>0</v>
      </c>
    </row>
    <row r="231" spans="1:12" ht="15.75" hidden="1" customHeight="1" x14ac:dyDescent="0.2">
      <c r="A231" s="80" t="s">
        <v>248</v>
      </c>
      <c r="B231" s="103"/>
      <c r="C231" s="81">
        <f>IFERROR(VLOOKUP(B231,'Egyéni lista'!$B$4:$L$263,2,0),0)</f>
        <v>0</v>
      </c>
      <c r="D231" s="82">
        <f>IFERROR(VLOOKUP(B231,'Egyéni lista'!$B$4:$L$263,3,0),0)</f>
        <v>0</v>
      </c>
      <c r="E231" s="27">
        <f>IFERROR(VLOOKUP(B231,'Egyéni lista'!$B$4:$L$263,4,0),0)</f>
        <v>0</v>
      </c>
      <c r="F231" s="27">
        <f>IFERROR(VLOOKUP(B231,'Egyéni lista'!$B$4:$L$263,5,0),0)</f>
        <v>0</v>
      </c>
      <c r="G231" s="27">
        <f>IFERROR(VLOOKUP(B231,'Egyéni lista'!$B$4:$L$263,6,0),0)</f>
        <v>0</v>
      </c>
      <c r="H231" s="27">
        <f>IFERROR(VLOOKUP(B231,'Egyéni lista'!$B$4:$L$263,7,0),0)</f>
        <v>0</v>
      </c>
      <c r="I231" s="82">
        <f>IFERROR(VLOOKUP(B231,'Egyéni lista'!$B$4:$L$263,8,0),0)</f>
        <v>0</v>
      </c>
      <c r="J231" s="82">
        <f>IFERROR(VLOOKUP(B231,'Egyéni lista'!$B$4:$L$263,9,0),0)</f>
        <v>0</v>
      </c>
      <c r="K231" s="83">
        <f>IFERROR(VLOOKUP(B231,'Egyéni lista'!$B$4:$L$263,10,0),0)</f>
        <v>0</v>
      </c>
      <c r="L231" s="87">
        <f>IFERROR(VLOOKUP(B231,'Egyéni lista'!$B$4:$L$263,11,0),0)</f>
        <v>0</v>
      </c>
    </row>
    <row r="232" spans="1:12" ht="15" hidden="1" customHeight="1" x14ac:dyDescent="0.2">
      <c r="A232" s="80" t="s">
        <v>249</v>
      </c>
      <c r="B232" s="103"/>
      <c r="C232" s="81">
        <f>IFERROR(VLOOKUP(B232,'Egyéni lista'!$B$4:$L$263,2,0),0)</f>
        <v>0</v>
      </c>
      <c r="D232" s="82">
        <f>IFERROR(VLOOKUP(B232,'Egyéni lista'!$B$4:$L$263,3,0),0)</f>
        <v>0</v>
      </c>
      <c r="E232" s="27">
        <f>IFERROR(VLOOKUP(B232,'Egyéni lista'!$B$4:$L$263,4,0),0)</f>
        <v>0</v>
      </c>
      <c r="F232" s="27">
        <f>IFERROR(VLOOKUP(B232,'Egyéni lista'!$B$4:$L$263,5,0),0)</f>
        <v>0</v>
      </c>
      <c r="G232" s="27">
        <f>IFERROR(VLOOKUP(B232,'Egyéni lista'!$B$4:$L$263,6,0),0)</f>
        <v>0</v>
      </c>
      <c r="H232" s="27">
        <f>IFERROR(VLOOKUP(B232,'Egyéni lista'!$B$4:$L$263,7,0),0)</f>
        <v>0</v>
      </c>
      <c r="I232" s="82">
        <f>IFERROR(VLOOKUP(B232,'Egyéni lista'!$B$4:$L$263,8,0),0)</f>
        <v>0</v>
      </c>
      <c r="J232" s="82">
        <f>IFERROR(VLOOKUP(B232,'Egyéni lista'!$B$4:$L$263,9,0),0)</f>
        <v>0</v>
      </c>
      <c r="K232" s="83">
        <f>IFERROR(VLOOKUP(B232,'Egyéni lista'!$B$4:$L$263,10,0),0)</f>
        <v>0</v>
      </c>
      <c r="L232" s="87">
        <f>IFERROR(VLOOKUP(B232,'Egyéni lista'!$B$4:$L$263,11,0),0)</f>
        <v>0</v>
      </c>
    </row>
    <row r="233" spans="1:12" ht="15" hidden="1" customHeight="1" x14ac:dyDescent="0.2">
      <c r="A233" s="80" t="s">
        <v>250</v>
      </c>
      <c r="B233" s="103"/>
      <c r="C233" s="81">
        <f>IFERROR(VLOOKUP(B233,'Egyéni lista'!$B$4:$L$263,2,0),0)</f>
        <v>0</v>
      </c>
      <c r="D233" s="82">
        <f>IFERROR(VLOOKUP(B233,'Egyéni lista'!$B$4:$L$263,3,0),0)</f>
        <v>0</v>
      </c>
      <c r="E233" s="27">
        <f>IFERROR(VLOOKUP(B233,'Egyéni lista'!$B$4:$L$263,4,0),0)</f>
        <v>0</v>
      </c>
      <c r="F233" s="27">
        <f>IFERROR(VLOOKUP(B233,'Egyéni lista'!$B$4:$L$263,5,0),0)</f>
        <v>0</v>
      </c>
      <c r="G233" s="27">
        <f>IFERROR(VLOOKUP(B233,'Egyéni lista'!$B$4:$L$263,6,0),0)</f>
        <v>0</v>
      </c>
      <c r="H233" s="27">
        <f>IFERROR(VLOOKUP(B233,'Egyéni lista'!$B$4:$L$263,7,0),0)</f>
        <v>0</v>
      </c>
      <c r="I233" s="82">
        <f>IFERROR(VLOOKUP(B233,'Egyéni lista'!$B$4:$L$263,8,0),0)</f>
        <v>0</v>
      </c>
      <c r="J233" s="82">
        <f>IFERROR(VLOOKUP(B233,'Egyéni lista'!$B$4:$L$263,9,0),0)</f>
        <v>0</v>
      </c>
      <c r="K233" s="83">
        <f>IFERROR(VLOOKUP(B233,'Egyéni lista'!$B$4:$L$263,10,0),0)</f>
        <v>0</v>
      </c>
      <c r="L233" s="87">
        <f>IFERROR(VLOOKUP(B233,'Egyéni lista'!$B$4:$L$263,11,0),0)</f>
        <v>0</v>
      </c>
    </row>
    <row r="234" spans="1:12" ht="15" hidden="1" customHeight="1" x14ac:dyDescent="0.2">
      <c r="A234" s="80" t="s">
        <v>251</v>
      </c>
      <c r="B234" s="103"/>
      <c r="C234" s="81">
        <f>IFERROR(VLOOKUP(B234,'Egyéni lista'!$B$4:$L$263,2,0),0)</f>
        <v>0</v>
      </c>
      <c r="D234" s="82">
        <f>IFERROR(VLOOKUP(B234,'Egyéni lista'!$B$4:$L$263,3,0),0)</f>
        <v>0</v>
      </c>
      <c r="E234" s="27">
        <f>IFERROR(VLOOKUP(B234,'Egyéni lista'!$B$4:$L$263,4,0),0)</f>
        <v>0</v>
      </c>
      <c r="F234" s="27">
        <f>IFERROR(VLOOKUP(B234,'Egyéni lista'!$B$4:$L$263,5,0),0)</f>
        <v>0</v>
      </c>
      <c r="G234" s="27">
        <f>IFERROR(VLOOKUP(B234,'Egyéni lista'!$B$4:$L$263,6,0),0)</f>
        <v>0</v>
      </c>
      <c r="H234" s="27">
        <f>IFERROR(VLOOKUP(B234,'Egyéni lista'!$B$4:$L$263,7,0),0)</f>
        <v>0</v>
      </c>
      <c r="I234" s="82">
        <f>IFERROR(VLOOKUP(B234,'Egyéni lista'!$B$4:$L$263,8,0),0)</f>
        <v>0</v>
      </c>
      <c r="J234" s="82">
        <f>IFERROR(VLOOKUP(B234,'Egyéni lista'!$B$4:$L$263,9,0),0)</f>
        <v>0</v>
      </c>
      <c r="K234" s="83">
        <f>IFERROR(VLOOKUP(B234,'Egyéni lista'!$B$4:$L$263,10,0),0)</f>
        <v>0</v>
      </c>
      <c r="L234" s="87">
        <f>IFERROR(VLOOKUP(B234,'Egyéni lista'!$B$4:$L$263,11,0),0)</f>
        <v>0</v>
      </c>
    </row>
    <row r="235" spans="1:12" ht="15.75" hidden="1" customHeight="1" x14ac:dyDescent="0.2">
      <c r="A235" s="80" t="s">
        <v>252</v>
      </c>
      <c r="B235" s="103"/>
      <c r="C235" s="81">
        <f>IFERROR(VLOOKUP(B235,'Egyéni lista'!$B$4:$L$263,2,0),0)</f>
        <v>0</v>
      </c>
      <c r="D235" s="82">
        <f>IFERROR(VLOOKUP(B235,'Egyéni lista'!$B$4:$L$263,3,0),0)</f>
        <v>0</v>
      </c>
      <c r="E235" s="27">
        <f>IFERROR(VLOOKUP(B235,'Egyéni lista'!$B$4:$L$263,4,0),0)</f>
        <v>0</v>
      </c>
      <c r="F235" s="27">
        <f>IFERROR(VLOOKUP(B235,'Egyéni lista'!$B$4:$L$263,5,0),0)</f>
        <v>0</v>
      </c>
      <c r="G235" s="27">
        <f>IFERROR(VLOOKUP(B235,'Egyéni lista'!$B$4:$L$263,6,0),0)</f>
        <v>0</v>
      </c>
      <c r="H235" s="27">
        <f>IFERROR(VLOOKUP(B235,'Egyéni lista'!$B$4:$L$263,7,0),0)</f>
        <v>0</v>
      </c>
      <c r="I235" s="82">
        <f>IFERROR(VLOOKUP(B235,'Egyéni lista'!$B$4:$L$263,8,0),0)</f>
        <v>0</v>
      </c>
      <c r="J235" s="82">
        <f>IFERROR(VLOOKUP(B235,'Egyéni lista'!$B$4:$L$263,9,0),0)</f>
        <v>0</v>
      </c>
      <c r="K235" s="83">
        <f>IFERROR(VLOOKUP(B235,'Egyéni lista'!$B$4:$L$263,10,0),0)</f>
        <v>0</v>
      </c>
      <c r="L235" s="87">
        <f>IFERROR(VLOOKUP(B235,'Egyéni lista'!$B$4:$L$263,11,0),0)</f>
        <v>0</v>
      </c>
    </row>
    <row r="236" spans="1:12" ht="15" hidden="1" customHeight="1" x14ac:dyDescent="0.2">
      <c r="A236" s="80" t="s">
        <v>253</v>
      </c>
      <c r="B236" s="103"/>
      <c r="C236" s="81">
        <f>IFERROR(VLOOKUP(B236,'Egyéni lista'!$B$4:$L$263,2,0),0)</f>
        <v>0</v>
      </c>
      <c r="D236" s="82">
        <f>IFERROR(VLOOKUP(B236,'Egyéni lista'!$B$4:$L$263,3,0),0)</f>
        <v>0</v>
      </c>
      <c r="E236" s="27">
        <f>IFERROR(VLOOKUP(B236,'Egyéni lista'!$B$4:$L$263,4,0),0)</f>
        <v>0</v>
      </c>
      <c r="F236" s="27">
        <f>IFERROR(VLOOKUP(B236,'Egyéni lista'!$B$4:$L$263,5,0),0)</f>
        <v>0</v>
      </c>
      <c r="G236" s="27">
        <f>IFERROR(VLOOKUP(B236,'Egyéni lista'!$B$4:$L$263,6,0),0)</f>
        <v>0</v>
      </c>
      <c r="H236" s="27">
        <f>IFERROR(VLOOKUP(B236,'Egyéni lista'!$B$4:$L$263,7,0),0)</f>
        <v>0</v>
      </c>
      <c r="I236" s="82">
        <f>IFERROR(VLOOKUP(B236,'Egyéni lista'!$B$4:$L$263,8,0),0)</f>
        <v>0</v>
      </c>
      <c r="J236" s="82">
        <f>IFERROR(VLOOKUP(B236,'Egyéni lista'!$B$4:$L$263,9,0),0)</f>
        <v>0</v>
      </c>
      <c r="K236" s="83">
        <f>IFERROR(VLOOKUP(B236,'Egyéni lista'!$B$4:$L$263,10,0),0)</f>
        <v>0</v>
      </c>
      <c r="L236" s="87">
        <f>IFERROR(VLOOKUP(B236,'Egyéni lista'!$B$4:$L$263,11,0),0)</f>
        <v>0</v>
      </c>
    </row>
    <row r="237" spans="1:12" ht="15" hidden="1" customHeight="1" x14ac:dyDescent="0.2">
      <c r="A237" s="80" t="s">
        <v>254</v>
      </c>
      <c r="B237" s="103"/>
      <c r="C237" s="81">
        <f>IFERROR(VLOOKUP(B237,'Egyéni lista'!$B$4:$L$263,2,0),0)</f>
        <v>0</v>
      </c>
      <c r="D237" s="82">
        <f>IFERROR(VLOOKUP(B237,'Egyéni lista'!$B$4:$L$263,3,0),0)</f>
        <v>0</v>
      </c>
      <c r="E237" s="27">
        <f>IFERROR(VLOOKUP(B237,'Egyéni lista'!$B$4:$L$263,4,0),0)</f>
        <v>0</v>
      </c>
      <c r="F237" s="27">
        <f>IFERROR(VLOOKUP(B237,'Egyéni lista'!$B$4:$L$263,5,0),0)</f>
        <v>0</v>
      </c>
      <c r="G237" s="27">
        <f>IFERROR(VLOOKUP(B237,'Egyéni lista'!$B$4:$L$263,6,0),0)</f>
        <v>0</v>
      </c>
      <c r="H237" s="27">
        <f>IFERROR(VLOOKUP(B237,'Egyéni lista'!$B$4:$L$263,7,0),0)</f>
        <v>0</v>
      </c>
      <c r="I237" s="82">
        <f>IFERROR(VLOOKUP(B237,'Egyéni lista'!$B$4:$L$263,8,0),0)</f>
        <v>0</v>
      </c>
      <c r="J237" s="82">
        <f>IFERROR(VLOOKUP(B237,'Egyéni lista'!$B$4:$L$263,9,0),0)</f>
        <v>0</v>
      </c>
      <c r="K237" s="83">
        <f>IFERROR(VLOOKUP(B237,'Egyéni lista'!$B$4:$L$263,10,0),0)</f>
        <v>0</v>
      </c>
      <c r="L237" s="87">
        <f>IFERROR(VLOOKUP(B237,'Egyéni lista'!$B$4:$L$263,11,0),0)</f>
        <v>0</v>
      </c>
    </row>
    <row r="238" spans="1:12" ht="15" hidden="1" customHeight="1" x14ac:dyDescent="0.2">
      <c r="A238" s="80" t="s">
        <v>255</v>
      </c>
      <c r="B238" s="103"/>
      <c r="C238" s="81">
        <f>IFERROR(VLOOKUP(B238,'Egyéni lista'!$B$4:$L$263,2,0),0)</f>
        <v>0</v>
      </c>
      <c r="D238" s="82">
        <f>IFERROR(VLOOKUP(B238,'Egyéni lista'!$B$4:$L$263,3,0),0)</f>
        <v>0</v>
      </c>
      <c r="E238" s="27">
        <f>IFERROR(VLOOKUP(B238,'Egyéni lista'!$B$4:$L$263,4,0),0)</f>
        <v>0</v>
      </c>
      <c r="F238" s="27">
        <f>IFERROR(VLOOKUP(B238,'Egyéni lista'!$B$4:$L$263,5,0),0)</f>
        <v>0</v>
      </c>
      <c r="G238" s="27">
        <f>IFERROR(VLOOKUP(B238,'Egyéni lista'!$B$4:$L$263,6,0),0)</f>
        <v>0</v>
      </c>
      <c r="H238" s="27">
        <f>IFERROR(VLOOKUP(B238,'Egyéni lista'!$B$4:$L$263,7,0),0)</f>
        <v>0</v>
      </c>
      <c r="I238" s="82">
        <f>IFERROR(VLOOKUP(B238,'Egyéni lista'!$B$4:$L$263,8,0),0)</f>
        <v>0</v>
      </c>
      <c r="J238" s="82">
        <f>IFERROR(VLOOKUP(B238,'Egyéni lista'!$B$4:$L$263,9,0),0)</f>
        <v>0</v>
      </c>
      <c r="K238" s="83">
        <f>IFERROR(VLOOKUP(B238,'Egyéni lista'!$B$4:$L$263,10,0),0)</f>
        <v>0</v>
      </c>
      <c r="L238" s="87">
        <f>IFERROR(VLOOKUP(B238,'Egyéni lista'!$B$4:$L$263,11,0),0)</f>
        <v>0</v>
      </c>
    </row>
    <row r="239" spans="1:12" ht="15.75" hidden="1" customHeight="1" x14ac:dyDescent="0.2">
      <c r="A239" s="80" t="s">
        <v>256</v>
      </c>
      <c r="B239" s="103"/>
      <c r="C239" s="81">
        <f>IFERROR(VLOOKUP(B239,'Egyéni lista'!$B$4:$L$263,2,0),0)</f>
        <v>0</v>
      </c>
      <c r="D239" s="82">
        <f>IFERROR(VLOOKUP(B239,'Egyéni lista'!$B$4:$L$263,3,0),0)</f>
        <v>0</v>
      </c>
      <c r="E239" s="27">
        <f>IFERROR(VLOOKUP(B239,'Egyéni lista'!$B$4:$L$263,4,0),0)</f>
        <v>0</v>
      </c>
      <c r="F239" s="27">
        <f>IFERROR(VLOOKUP(B239,'Egyéni lista'!$B$4:$L$263,5,0),0)</f>
        <v>0</v>
      </c>
      <c r="G239" s="27">
        <f>IFERROR(VLOOKUP(B239,'Egyéni lista'!$B$4:$L$263,6,0),0)</f>
        <v>0</v>
      </c>
      <c r="H239" s="27">
        <f>IFERROR(VLOOKUP(B239,'Egyéni lista'!$B$4:$L$263,7,0),0)</f>
        <v>0</v>
      </c>
      <c r="I239" s="82">
        <f>IFERROR(VLOOKUP(B239,'Egyéni lista'!$B$4:$L$263,8,0),0)</f>
        <v>0</v>
      </c>
      <c r="J239" s="82">
        <f>IFERROR(VLOOKUP(B239,'Egyéni lista'!$B$4:$L$263,9,0),0)</f>
        <v>0</v>
      </c>
      <c r="K239" s="83">
        <f>IFERROR(VLOOKUP(B239,'Egyéni lista'!$B$4:$L$263,10,0),0)</f>
        <v>0</v>
      </c>
      <c r="L239" s="87">
        <f>IFERROR(VLOOKUP(B239,'Egyéni lista'!$B$4:$L$263,11,0),0)</f>
        <v>0</v>
      </c>
    </row>
    <row r="240" spans="1:12" ht="15" hidden="1" customHeight="1" x14ac:dyDescent="0.2">
      <c r="A240" s="80" t="s">
        <v>257</v>
      </c>
      <c r="B240" s="103"/>
      <c r="C240" s="81">
        <f>IFERROR(VLOOKUP(B240,'Egyéni lista'!$B$4:$L$263,2,0),0)</f>
        <v>0</v>
      </c>
      <c r="D240" s="82">
        <f>IFERROR(VLOOKUP(B240,'Egyéni lista'!$B$4:$L$263,3,0),0)</f>
        <v>0</v>
      </c>
      <c r="E240" s="27">
        <f>IFERROR(VLOOKUP(B240,'Egyéni lista'!$B$4:$L$263,4,0),0)</f>
        <v>0</v>
      </c>
      <c r="F240" s="27">
        <f>IFERROR(VLOOKUP(B240,'Egyéni lista'!$B$4:$L$263,5,0),0)</f>
        <v>0</v>
      </c>
      <c r="G240" s="27">
        <f>IFERROR(VLOOKUP(B240,'Egyéni lista'!$B$4:$L$263,6,0),0)</f>
        <v>0</v>
      </c>
      <c r="H240" s="27">
        <f>IFERROR(VLOOKUP(B240,'Egyéni lista'!$B$4:$L$263,7,0),0)</f>
        <v>0</v>
      </c>
      <c r="I240" s="82">
        <f>IFERROR(VLOOKUP(B240,'Egyéni lista'!$B$4:$L$263,8,0),0)</f>
        <v>0</v>
      </c>
      <c r="J240" s="82">
        <f>IFERROR(VLOOKUP(B240,'Egyéni lista'!$B$4:$L$263,9,0),0)</f>
        <v>0</v>
      </c>
      <c r="K240" s="83">
        <f>IFERROR(VLOOKUP(B240,'Egyéni lista'!$B$4:$L$263,10,0),0)</f>
        <v>0</v>
      </c>
      <c r="L240" s="87">
        <f>IFERROR(VLOOKUP(B240,'Egyéni lista'!$B$4:$L$263,11,0),0)</f>
        <v>0</v>
      </c>
    </row>
    <row r="241" spans="1:12" ht="15" hidden="1" customHeight="1" x14ac:dyDescent="0.2">
      <c r="A241" s="80" t="s">
        <v>258</v>
      </c>
      <c r="B241" s="103"/>
      <c r="C241" s="81">
        <f>IFERROR(VLOOKUP(B241,'Egyéni lista'!$B$4:$L$263,2,0),0)</f>
        <v>0</v>
      </c>
      <c r="D241" s="82">
        <f>IFERROR(VLOOKUP(B241,'Egyéni lista'!$B$4:$L$263,3,0),0)</f>
        <v>0</v>
      </c>
      <c r="E241" s="27">
        <f>IFERROR(VLOOKUP(B241,'Egyéni lista'!$B$4:$L$263,4,0),0)</f>
        <v>0</v>
      </c>
      <c r="F241" s="27">
        <f>IFERROR(VLOOKUP(B241,'Egyéni lista'!$B$4:$L$263,5,0),0)</f>
        <v>0</v>
      </c>
      <c r="G241" s="27">
        <f>IFERROR(VLOOKUP(B241,'Egyéni lista'!$B$4:$L$263,6,0),0)</f>
        <v>0</v>
      </c>
      <c r="H241" s="27">
        <f>IFERROR(VLOOKUP(B241,'Egyéni lista'!$B$4:$L$263,7,0),0)</f>
        <v>0</v>
      </c>
      <c r="I241" s="82">
        <f>IFERROR(VLOOKUP(B241,'Egyéni lista'!$B$4:$L$263,8,0),0)</f>
        <v>0</v>
      </c>
      <c r="J241" s="82">
        <f>IFERROR(VLOOKUP(B241,'Egyéni lista'!$B$4:$L$263,9,0),0)</f>
        <v>0</v>
      </c>
      <c r="K241" s="83">
        <f>IFERROR(VLOOKUP(B241,'Egyéni lista'!$B$4:$L$263,10,0),0)</f>
        <v>0</v>
      </c>
      <c r="L241" s="87">
        <f>IFERROR(VLOOKUP(B241,'Egyéni lista'!$B$4:$L$263,11,0),0)</f>
        <v>0</v>
      </c>
    </row>
    <row r="242" spans="1:12" ht="15" hidden="1" customHeight="1" x14ac:dyDescent="0.2">
      <c r="A242" s="80" t="s">
        <v>259</v>
      </c>
      <c r="B242" s="103"/>
      <c r="C242" s="81">
        <f>IFERROR(VLOOKUP(B242,'Egyéni lista'!$B$4:$L$263,2,0),0)</f>
        <v>0</v>
      </c>
      <c r="D242" s="82">
        <f>IFERROR(VLOOKUP(B242,'Egyéni lista'!$B$4:$L$263,3,0),0)</f>
        <v>0</v>
      </c>
      <c r="E242" s="27">
        <f>IFERROR(VLOOKUP(B242,'Egyéni lista'!$B$4:$L$263,4,0),0)</f>
        <v>0</v>
      </c>
      <c r="F242" s="27">
        <f>IFERROR(VLOOKUP(B242,'Egyéni lista'!$B$4:$L$263,5,0),0)</f>
        <v>0</v>
      </c>
      <c r="G242" s="27">
        <f>IFERROR(VLOOKUP(B242,'Egyéni lista'!$B$4:$L$263,6,0),0)</f>
        <v>0</v>
      </c>
      <c r="H242" s="27">
        <f>IFERROR(VLOOKUP(B242,'Egyéni lista'!$B$4:$L$263,7,0),0)</f>
        <v>0</v>
      </c>
      <c r="I242" s="82">
        <f>IFERROR(VLOOKUP(B242,'Egyéni lista'!$B$4:$L$263,8,0),0)</f>
        <v>0</v>
      </c>
      <c r="J242" s="82">
        <f>IFERROR(VLOOKUP(B242,'Egyéni lista'!$B$4:$L$263,9,0),0)</f>
        <v>0</v>
      </c>
      <c r="K242" s="83">
        <f>IFERROR(VLOOKUP(B242,'Egyéni lista'!$B$4:$L$263,10,0),0)</f>
        <v>0</v>
      </c>
      <c r="L242" s="87">
        <f>IFERROR(VLOOKUP(B242,'Egyéni lista'!$B$4:$L$263,11,0),0)</f>
        <v>0</v>
      </c>
    </row>
    <row r="243" spans="1:12" ht="15.75" hidden="1" customHeight="1" x14ac:dyDescent="0.2">
      <c r="A243" s="80" t="s">
        <v>260</v>
      </c>
      <c r="B243" s="103"/>
      <c r="C243" s="81">
        <f>IFERROR(VLOOKUP(B243,'Egyéni lista'!$B$4:$L$263,2,0),0)</f>
        <v>0</v>
      </c>
      <c r="D243" s="82">
        <f>IFERROR(VLOOKUP(B243,'Egyéni lista'!$B$4:$L$263,3,0),0)</f>
        <v>0</v>
      </c>
      <c r="E243" s="27">
        <f>IFERROR(VLOOKUP(B243,'Egyéni lista'!$B$4:$L$263,4,0),0)</f>
        <v>0</v>
      </c>
      <c r="F243" s="27">
        <f>IFERROR(VLOOKUP(B243,'Egyéni lista'!$B$4:$L$263,5,0),0)</f>
        <v>0</v>
      </c>
      <c r="G243" s="27">
        <f>IFERROR(VLOOKUP(B243,'Egyéni lista'!$B$4:$L$263,6,0),0)</f>
        <v>0</v>
      </c>
      <c r="H243" s="27">
        <f>IFERROR(VLOOKUP(B243,'Egyéni lista'!$B$4:$L$263,7,0),0)</f>
        <v>0</v>
      </c>
      <c r="I243" s="82">
        <f>IFERROR(VLOOKUP(B243,'Egyéni lista'!$B$4:$L$263,8,0),0)</f>
        <v>0</v>
      </c>
      <c r="J243" s="82">
        <f>IFERROR(VLOOKUP(B243,'Egyéni lista'!$B$4:$L$263,9,0),0)</f>
        <v>0</v>
      </c>
      <c r="K243" s="83">
        <f>IFERROR(VLOOKUP(B243,'Egyéni lista'!$B$4:$L$263,10,0),0)</f>
        <v>0</v>
      </c>
      <c r="L243" s="87">
        <f>IFERROR(VLOOKUP(B243,'Egyéni lista'!$B$4:$L$263,11,0),0)</f>
        <v>0</v>
      </c>
    </row>
    <row r="244" spans="1:12" ht="15" hidden="1" customHeight="1" x14ac:dyDescent="0.2">
      <c r="A244" s="80" t="s">
        <v>261</v>
      </c>
      <c r="B244" s="103"/>
      <c r="C244" s="81">
        <f>IFERROR(VLOOKUP(B244,'Egyéni lista'!$B$4:$L$263,2,0),0)</f>
        <v>0</v>
      </c>
      <c r="D244" s="82">
        <f>IFERROR(VLOOKUP(B244,'Egyéni lista'!$B$4:$L$263,3,0),0)</f>
        <v>0</v>
      </c>
      <c r="E244" s="27">
        <f>IFERROR(VLOOKUP(B244,'Egyéni lista'!$B$4:$L$263,4,0),0)</f>
        <v>0</v>
      </c>
      <c r="F244" s="27">
        <f>IFERROR(VLOOKUP(B244,'Egyéni lista'!$B$4:$L$263,5,0),0)</f>
        <v>0</v>
      </c>
      <c r="G244" s="27">
        <f>IFERROR(VLOOKUP(B244,'Egyéni lista'!$B$4:$L$263,6,0),0)</f>
        <v>0</v>
      </c>
      <c r="H244" s="27">
        <f>IFERROR(VLOOKUP(B244,'Egyéni lista'!$B$4:$L$263,7,0),0)</f>
        <v>0</v>
      </c>
      <c r="I244" s="82">
        <f>IFERROR(VLOOKUP(B244,'Egyéni lista'!$B$4:$L$263,8,0),0)</f>
        <v>0</v>
      </c>
      <c r="J244" s="82">
        <f>IFERROR(VLOOKUP(B244,'Egyéni lista'!$B$4:$L$263,9,0),0)</f>
        <v>0</v>
      </c>
      <c r="K244" s="83">
        <f>IFERROR(VLOOKUP(B244,'Egyéni lista'!$B$4:$L$263,10,0),0)</f>
        <v>0</v>
      </c>
      <c r="L244" s="87">
        <f>IFERROR(VLOOKUP(B244,'Egyéni lista'!$B$4:$L$263,11,0),0)</f>
        <v>0</v>
      </c>
    </row>
    <row r="245" spans="1:12" ht="15" hidden="1" customHeight="1" x14ac:dyDescent="0.2">
      <c r="A245" s="80" t="s">
        <v>262</v>
      </c>
      <c r="B245" s="103"/>
      <c r="C245" s="81">
        <f>IFERROR(VLOOKUP(B245,'Egyéni lista'!$B$4:$L$263,2,0),0)</f>
        <v>0</v>
      </c>
      <c r="D245" s="82">
        <f>IFERROR(VLOOKUP(B245,'Egyéni lista'!$B$4:$L$263,3,0),0)</f>
        <v>0</v>
      </c>
      <c r="E245" s="27">
        <f>IFERROR(VLOOKUP(B245,'Egyéni lista'!$B$4:$L$263,4,0),0)</f>
        <v>0</v>
      </c>
      <c r="F245" s="27">
        <f>IFERROR(VLOOKUP(B245,'Egyéni lista'!$B$4:$L$263,5,0),0)</f>
        <v>0</v>
      </c>
      <c r="G245" s="27">
        <f>IFERROR(VLOOKUP(B245,'Egyéni lista'!$B$4:$L$263,6,0),0)</f>
        <v>0</v>
      </c>
      <c r="H245" s="27">
        <f>IFERROR(VLOOKUP(B245,'Egyéni lista'!$B$4:$L$263,7,0),0)</f>
        <v>0</v>
      </c>
      <c r="I245" s="82">
        <f>IFERROR(VLOOKUP(B245,'Egyéni lista'!$B$4:$L$263,8,0),0)</f>
        <v>0</v>
      </c>
      <c r="J245" s="82">
        <f>IFERROR(VLOOKUP(B245,'Egyéni lista'!$B$4:$L$263,9,0),0)</f>
        <v>0</v>
      </c>
      <c r="K245" s="83">
        <f>IFERROR(VLOOKUP(B245,'Egyéni lista'!$B$4:$L$263,10,0),0)</f>
        <v>0</v>
      </c>
      <c r="L245" s="87">
        <f>IFERROR(VLOOKUP(B245,'Egyéni lista'!$B$4:$L$263,11,0),0)</f>
        <v>0</v>
      </c>
    </row>
    <row r="246" spans="1:12" ht="15" hidden="1" customHeight="1" x14ac:dyDescent="0.2">
      <c r="A246" s="80" t="s">
        <v>263</v>
      </c>
      <c r="B246" s="103"/>
      <c r="C246" s="81">
        <f>IFERROR(VLOOKUP(B246,'Egyéni lista'!$B$4:$L$263,2,0),0)</f>
        <v>0</v>
      </c>
      <c r="D246" s="82">
        <f>IFERROR(VLOOKUP(B246,'Egyéni lista'!$B$4:$L$263,3,0),0)</f>
        <v>0</v>
      </c>
      <c r="E246" s="27">
        <f>IFERROR(VLOOKUP(B246,'Egyéni lista'!$B$4:$L$263,4,0),0)</f>
        <v>0</v>
      </c>
      <c r="F246" s="27">
        <f>IFERROR(VLOOKUP(B246,'Egyéni lista'!$B$4:$L$263,5,0),0)</f>
        <v>0</v>
      </c>
      <c r="G246" s="27">
        <f>IFERROR(VLOOKUP(B246,'Egyéni lista'!$B$4:$L$263,6,0),0)</f>
        <v>0</v>
      </c>
      <c r="H246" s="27">
        <f>IFERROR(VLOOKUP(B246,'Egyéni lista'!$B$4:$L$263,7,0),0)</f>
        <v>0</v>
      </c>
      <c r="I246" s="82">
        <f>IFERROR(VLOOKUP(B246,'Egyéni lista'!$B$4:$L$263,8,0),0)</f>
        <v>0</v>
      </c>
      <c r="J246" s="82">
        <f>IFERROR(VLOOKUP(B246,'Egyéni lista'!$B$4:$L$263,9,0),0)</f>
        <v>0</v>
      </c>
      <c r="K246" s="83">
        <f>IFERROR(VLOOKUP(B246,'Egyéni lista'!$B$4:$L$263,10,0),0)</f>
        <v>0</v>
      </c>
      <c r="L246" s="87">
        <f>IFERROR(VLOOKUP(B246,'Egyéni lista'!$B$4:$L$263,11,0),0)</f>
        <v>0</v>
      </c>
    </row>
    <row r="247" spans="1:12" ht="15.75" hidden="1" customHeight="1" x14ac:dyDescent="0.2">
      <c r="A247" s="80" t="s">
        <v>264</v>
      </c>
      <c r="B247" s="103"/>
      <c r="C247" s="81">
        <f>IFERROR(VLOOKUP(B247,'Egyéni lista'!$B$4:$L$263,2,0),0)</f>
        <v>0</v>
      </c>
      <c r="D247" s="82">
        <f>IFERROR(VLOOKUP(B247,'Egyéni lista'!$B$4:$L$263,3,0),0)</f>
        <v>0</v>
      </c>
      <c r="E247" s="27">
        <f>IFERROR(VLOOKUP(B247,'Egyéni lista'!$B$4:$L$263,4,0),0)</f>
        <v>0</v>
      </c>
      <c r="F247" s="27">
        <f>IFERROR(VLOOKUP(B247,'Egyéni lista'!$B$4:$L$263,5,0),0)</f>
        <v>0</v>
      </c>
      <c r="G247" s="27">
        <f>IFERROR(VLOOKUP(B247,'Egyéni lista'!$B$4:$L$263,6,0),0)</f>
        <v>0</v>
      </c>
      <c r="H247" s="27">
        <f>IFERROR(VLOOKUP(B247,'Egyéni lista'!$B$4:$L$263,7,0),0)</f>
        <v>0</v>
      </c>
      <c r="I247" s="82">
        <f>IFERROR(VLOOKUP(B247,'Egyéni lista'!$B$4:$L$263,8,0),0)</f>
        <v>0</v>
      </c>
      <c r="J247" s="82">
        <f>IFERROR(VLOOKUP(B247,'Egyéni lista'!$B$4:$L$263,9,0),0)</f>
        <v>0</v>
      </c>
      <c r="K247" s="83">
        <f>IFERROR(VLOOKUP(B247,'Egyéni lista'!$B$4:$L$263,10,0),0)</f>
        <v>0</v>
      </c>
      <c r="L247" s="87">
        <f>IFERROR(VLOOKUP(B247,'Egyéni lista'!$B$4:$L$263,11,0),0)</f>
        <v>0</v>
      </c>
    </row>
    <row r="248" spans="1:12" ht="15" hidden="1" customHeight="1" x14ac:dyDescent="0.2">
      <c r="A248" s="80" t="s">
        <v>265</v>
      </c>
      <c r="B248" s="103"/>
      <c r="C248" s="81">
        <f>IFERROR(VLOOKUP(B248,'Egyéni lista'!$B$4:$L$263,2,0),0)</f>
        <v>0</v>
      </c>
      <c r="D248" s="82">
        <f>IFERROR(VLOOKUP(B248,'Egyéni lista'!$B$4:$L$263,3,0),0)</f>
        <v>0</v>
      </c>
      <c r="E248" s="27">
        <f>IFERROR(VLOOKUP(B248,'Egyéni lista'!$B$4:$L$263,4,0),0)</f>
        <v>0</v>
      </c>
      <c r="F248" s="27">
        <f>IFERROR(VLOOKUP(B248,'Egyéni lista'!$B$4:$L$263,5,0),0)</f>
        <v>0</v>
      </c>
      <c r="G248" s="27">
        <f>IFERROR(VLOOKUP(B248,'Egyéni lista'!$B$4:$L$263,6,0),0)</f>
        <v>0</v>
      </c>
      <c r="H248" s="27">
        <f>IFERROR(VLOOKUP(B248,'Egyéni lista'!$B$4:$L$263,7,0),0)</f>
        <v>0</v>
      </c>
      <c r="I248" s="82">
        <f>IFERROR(VLOOKUP(B248,'Egyéni lista'!$B$4:$L$263,8,0),0)</f>
        <v>0</v>
      </c>
      <c r="J248" s="82">
        <f>IFERROR(VLOOKUP(B248,'Egyéni lista'!$B$4:$L$263,9,0),0)</f>
        <v>0</v>
      </c>
      <c r="K248" s="83">
        <f>IFERROR(VLOOKUP(B248,'Egyéni lista'!$B$4:$L$263,10,0),0)</f>
        <v>0</v>
      </c>
      <c r="L248" s="87">
        <f>IFERROR(VLOOKUP(B248,'Egyéni lista'!$B$4:$L$263,11,0),0)</f>
        <v>0</v>
      </c>
    </row>
    <row r="249" spans="1:12" ht="15" hidden="1" customHeight="1" x14ac:dyDescent="0.2">
      <c r="A249" s="80" t="s">
        <v>266</v>
      </c>
      <c r="B249" s="103"/>
      <c r="C249" s="81">
        <f>IFERROR(VLOOKUP(B249,'Egyéni lista'!$B$4:$L$263,2,0),0)</f>
        <v>0</v>
      </c>
      <c r="D249" s="82">
        <f>IFERROR(VLOOKUP(B249,'Egyéni lista'!$B$4:$L$263,3,0),0)</f>
        <v>0</v>
      </c>
      <c r="E249" s="27">
        <f>IFERROR(VLOOKUP(B249,'Egyéni lista'!$B$4:$L$263,4,0),0)</f>
        <v>0</v>
      </c>
      <c r="F249" s="27">
        <f>IFERROR(VLOOKUP(B249,'Egyéni lista'!$B$4:$L$263,5,0),0)</f>
        <v>0</v>
      </c>
      <c r="G249" s="27">
        <f>IFERROR(VLOOKUP(B249,'Egyéni lista'!$B$4:$L$263,6,0),0)</f>
        <v>0</v>
      </c>
      <c r="H249" s="27">
        <f>IFERROR(VLOOKUP(B249,'Egyéni lista'!$B$4:$L$263,7,0),0)</f>
        <v>0</v>
      </c>
      <c r="I249" s="82">
        <f>IFERROR(VLOOKUP(B249,'Egyéni lista'!$B$4:$L$263,8,0),0)</f>
        <v>0</v>
      </c>
      <c r="J249" s="82">
        <f>IFERROR(VLOOKUP(B249,'Egyéni lista'!$B$4:$L$263,9,0),0)</f>
        <v>0</v>
      </c>
      <c r="K249" s="83">
        <f>IFERROR(VLOOKUP(B249,'Egyéni lista'!$B$4:$L$263,10,0),0)</f>
        <v>0</v>
      </c>
      <c r="L249" s="87">
        <f>IFERROR(VLOOKUP(B249,'Egyéni lista'!$B$4:$L$263,11,0),0)</f>
        <v>0</v>
      </c>
    </row>
    <row r="250" spans="1:12" ht="15" hidden="1" customHeight="1" x14ac:dyDescent="0.2">
      <c r="A250" s="80" t="s">
        <v>267</v>
      </c>
      <c r="B250" s="103"/>
      <c r="C250" s="81">
        <f>IFERROR(VLOOKUP(B250,'Egyéni lista'!$B$4:$L$263,2,0),0)</f>
        <v>0</v>
      </c>
      <c r="D250" s="82">
        <f>IFERROR(VLOOKUP(B250,'Egyéni lista'!$B$4:$L$263,3,0),0)</f>
        <v>0</v>
      </c>
      <c r="E250" s="27">
        <f>IFERROR(VLOOKUP(B250,'Egyéni lista'!$B$4:$L$263,4,0),0)</f>
        <v>0</v>
      </c>
      <c r="F250" s="27">
        <f>IFERROR(VLOOKUP(B250,'Egyéni lista'!$B$4:$L$263,5,0),0)</f>
        <v>0</v>
      </c>
      <c r="G250" s="27">
        <f>IFERROR(VLOOKUP(B250,'Egyéni lista'!$B$4:$L$263,6,0),0)</f>
        <v>0</v>
      </c>
      <c r="H250" s="27">
        <f>IFERROR(VLOOKUP(B250,'Egyéni lista'!$B$4:$L$263,7,0),0)</f>
        <v>0</v>
      </c>
      <c r="I250" s="82">
        <f>IFERROR(VLOOKUP(B250,'Egyéni lista'!$B$4:$L$263,8,0),0)</f>
        <v>0</v>
      </c>
      <c r="J250" s="82">
        <f>IFERROR(VLOOKUP(B250,'Egyéni lista'!$B$4:$L$263,9,0),0)</f>
        <v>0</v>
      </c>
      <c r="K250" s="83">
        <f>IFERROR(VLOOKUP(B250,'Egyéni lista'!$B$4:$L$263,10,0),0)</f>
        <v>0</v>
      </c>
      <c r="L250" s="87">
        <f>IFERROR(VLOOKUP(B250,'Egyéni lista'!$B$4:$L$263,11,0),0)</f>
        <v>0</v>
      </c>
    </row>
    <row r="251" spans="1:12" ht="15.75" hidden="1" customHeight="1" x14ac:dyDescent="0.2">
      <c r="A251" s="80" t="s">
        <v>268</v>
      </c>
      <c r="B251" s="103"/>
      <c r="C251" s="81">
        <f>IFERROR(VLOOKUP(B251,'Egyéni lista'!$B$4:$L$263,2,0),0)</f>
        <v>0</v>
      </c>
      <c r="D251" s="82">
        <f>IFERROR(VLOOKUP(B251,'Egyéni lista'!$B$4:$L$263,3,0),0)</f>
        <v>0</v>
      </c>
      <c r="E251" s="27">
        <f>IFERROR(VLOOKUP(B251,'Egyéni lista'!$B$4:$L$263,4,0),0)</f>
        <v>0</v>
      </c>
      <c r="F251" s="27">
        <f>IFERROR(VLOOKUP(B251,'Egyéni lista'!$B$4:$L$263,5,0),0)</f>
        <v>0</v>
      </c>
      <c r="G251" s="27">
        <f>IFERROR(VLOOKUP(B251,'Egyéni lista'!$B$4:$L$263,6,0),0)</f>
        <v>0</v>
      </c>
      <c r="H251" s="27">
        <f>IFERROR(VLOOKUP(B251,'Egyéni lista'!$B$4:$L$263,7,0),0)</f>
        <v>0</v>
      </c>
      <c r="I251" s="82">
        <f>IFERROR(VLOOKUP(B251,'Egyéni lista'!$B$4:$L$263,8,0),0)</f>
        <v>0</v>
      </c>
      <c r="J251" s="82">
        <f>IFERROR(VLOOKUP(B251,'Egyéni lista'!$B$4:$L$263,9,0),0)</f>
        <v>0</v>
      </c>
      <c r="K251" s="83">
        <f>IFERROR(VLOOKUP(B251,'Egyéni lista'!$B$4:$L$263,10,0),0)</f>
        <v>0</v>
      </c>
      <c r="L251" s="87">
        <f>IFERROR(VLOOKUP(B251,'Egyéni lista'!$B$4:$L$263,11,0),0)</f>
        <v>0</v>
      </c>
    </row>
    <row r="252" spans="1:12" ht="15" hidden="1" customHeight="1" x14ac:dyDescent="0.2">
      <c r="A252" s="80" t="s">
        <v>269</v>
      </c>
      <c r="B252" s="103"/>
      <c r="C252" s="81">
        <f>IFERROR(VLOOKUP(B252,'Egyéni lista'!$B$4:$L$263,2,0),0)</f>
        <v>0</v>
      </c>
      <c r="D252" s="82">
        <f>IFERROR(VLOOKUP(B252,'Egyéni lista'!$B$4:$L$263,3,0),0)</f>
        <v>0</v>
      </c>
      <c r="E252" s="27">
        <f>IFERROR(VLOOKUP(B252,'Egyéni lista'!$B$4:$L$263,4,0),0)</f>
        <v>0</v>
      </c>
      <c r="F252" s="27">
        <f>IFERROR(VLOOKUP(B252,'Egyéni lista'!$B$4:$L$263,5,0),0)</f>
        <v>0</v>
      </c>
      <c r="G252" s="27">
        <f>IFERROR(VLOOKUP(B252,'Egyéni lista'!$B$4:$L$263,6,0),0)</f>
        <v>0</v>
      </c>
      <c r="H252" s="27">
        <f>IFERROR(VLOOKUP(B252,'Egyéni lista'!$B$4:$L$263,7,0),0)</f>
        <v>0</v>
      </c>
      <c r="I252" s="82">
        <f>IFERROR(VLOOKUP(B252,'Egyéni lista'!$B$4:$L$263,8,0),0)</f>
        <v>0</v>
      </c>
      <c r="J252" s="82">
        <f>IFERROR(VLOOKUP(B252,'Egyéni lista'!$B$4:$L$263,9,0),0)</f>
        <v>0</v>
      </c>
      <c r="K252" s="83">
        <f>IFERROR(VLOOKUP(B252,'Egyéni lista'!$B$4:$L$263,10,0),0)</f>
        <v>0</v>
      </c>
      <c r="L252" s="87">
        <f>IFERROR(VLOOKUP(B252,'Egyéni lista'!$B$4:$L$263,11,0),0)</f>
        <v>0</v>
      </c>
    </row>
    <row r="253" spans="1:12" ht="15" hidden="1" customHeight="1" thickBot="1" x14ac:dyDescent="0.25">
      <c r="A253" s="106" t="s">
        <v>270</v>
      </c>
      <c r="B253" s="104"/>
      <c r="C253" s="88">
        <f>IFERROR(VLOOKUP(B253,'Egyéni lista'!$B$4:$L$263,2,0),0)</f>
        <v>0</v>
      </c>
      <c r="D253" s="51">
        <f>IFERROR(VLOOKUP(B253,'Egyéni lista'!$B$4:$L$263,3,0),0)</f>
        <v>0</v>
      </c>
      <c r="E253" s="33">
        <f>IFERROR(VLOOKUP(B253,'Egyéni lista'!$B$4:$L$263,4,0),0)</f>
        <v>0</v>
      </c>
      <c r="F253" s="33">
        <f>IFERROR(VLOOKUP(B253,'Egyéni lista'!$B$4:$L$263,5,0),0)</f>
        <v>0</v>
      </c>
      <c r="G253" s="33">
        <f>IFERROR(VLOOKUP(B253,'Egyéni lista'!$B$4:$L$263,6,0),0)</f>
        <v>0</v>
      </c>
      <c r="H253" s="33">
        <f>IFERROR(VLOOKUP(B253,'Egyéni lista'!$B$4:$L$263,7,0),0)</f>
        <v>0</v>
      </c>
      <c r="I253" s="51">
        <f>IFERROR(VLOOKUP(B253,'Egyéni lista'!$B$4:$L$263,8,0),0)</f>
        <v>0</v>
      </c>
      <c r="J253" s="51">
        <f>IFERROR(VLOOKUP(B253,'Egyéni lista'!$B$4:$L$263,9,0),0)</f>
        <v>0</v>
      </c>
      <c r="K253" s="89">
        <f>IFERROR(VLOOKUP(B253,'Egyéni lista'!$B$4:$L$263,10,0),0)</f>
        <v>0</v>
      </c>
      <c r="L253" s="90">
        <f>IFERROR(VLOOKUP(B253,'Egyéni lista'!$B$4:$L$263,11,0),0)</f>
        <v>0</v>
      </c>
    </row>
    <row r="254" spans="1:12" hidden="1" x14ac:dyDescent="0.2">
      <c r="E254" s="107">
        <f>SUM(E4:E253)</f>
        <v>2968</v>
      </c>
      <c r="F254" s="107">
        <f t="shared" ref="F254:L254" si="0">SUM(F4:F253)</f>
        <v>3058</v>
      </c>
      <c r="G254" s="107">
        <f t="shared" si="0"/>
        <v>3007</v>
      </c>
      <c r="H254" s="107">
        <f t="shared" si="0"/>
        <v>3027</v>
      </c>
      <c r="I254" s="107">
        <f t="shared" si="0"/>
        <v>8431</v>
      </c>
      <c r="J254" s="107">
        <f t="shared" si="0"/>
        <v>3629</v>
      </c>
      <c r="K254" s="107">
        <f t="shared" si="0"/>
        <v>12060</v>
      </c>
      <c r="L254" s="107">
        <f t="shared" si="0"/>
        <v>324</v>
      </c>
    </row>
    <row r="255" spans="1:12" hidden="1" x14ac:dyDescent="0.2">
      <c r="I255" s="222">
        <f>SUM(I254:J254)</f>
        <v>12060</v>
      </c>
      <c r="J255" s="223"/>
    </row>
    <row r="256" spans="1:12" ht="15" x14ac:dyDescent="0.25">
      <c r="B256" s="252" t="s">
        <v>580</v>
      </c>
      <c r="C256" s="253"/>
    </row>
  </sheetData>
  <sheetProtection algorithmName="SHA-512" hashValue="+J/IUwVMTTjaSnNI0/lgMudzSE0lsSjyoPK/o8QD7rL9/yhf4evKJ4K/xnkXkULDAhd+THBXthnC7zesYjl3DQ==" saltValue="FnvWi4WHIPMcNGVwzFPtnw==" spinCount="100000" sheet="1" objects="1" scenarios="1"/>
  <sortState xmlns:xlrd2="http://schemas.microsoft.com/office/spreadsheetml/2017/richdata2" ref="B4:L28">
    <sortCondition descending="1" ref="K4:K28"/>
    <sortCondition descending="1" ref="J4:J28"/>
  </sortState>
  <mergeCells count="2">
    <mergeCell ref="A1:L1"/>
    <mergeCell ref="I255:J255"/>
  </mergeCells>
  <conditionalFormatting sqref="B16">
    <cfRule type="cellIs" dxfId="41" priority="4" stopIfTrue="1" operator="between">
      <formula>200</formula>
      <formula>219</formula>
    </cfRule>
    <cfRule type="cellIs" dxfId="40" priority="5" stopIfTrue="1" operator="between">
      <formula>220</formula>
      <formula>249</formula>
    </cfRule>
    <cfRule type="cellIs" dxfId="39" priority="6" stopIfTrue="1" operator="between">
      <formula>250</formula>
      <formula>300</formula>
    </cfRule>
  </conditionalFormatting>
  <conditionalFormatting sqref="E4:H53">
    <cfRule type="cellIs" dxfId="38" priority="14" operator="greaterThan">
      <formula>150</formula>
    </cfRule>
    <cfRule type="cellIs" dxfId="37" priority="15" operator="between">
      <formula>131</formula>
      <formula>150</formula>
    </cfRule>
  </conditionalFormatting>
  <conditionalFormatting sqref="E54:H253">
    <cfRule type="cellIs" dxfId="36" priority="27" operator="greaterThan">
      <formula>150</formula>
    </cfRule>
    <cfRule type="cellIs" dxfId="35" priority="28" operator="greaterThan">
      <formula>150</formula>
    </cfRule>
    <cfRule type="cellIs" dxfId="34" priority="29" operator="greaterThan">
      <formula>151</formula>
    </cfRule>
    <cfRule type="cellIs" dxfId="33" priority="30" operator="between">
      <formula>141</formula>
      <formula>150</formula>
    </cfRule>
    <cfRule type="cellIs" dxfId="32" priority="31" operator="between">
      <formula>131</formula>
      <formula>140</formula>
    </cfRule>
    <cfRule type="cellIs" dxfId="31" priority="32" operator="greaterThan">
      <formula>151</formula>
    </cfRule>
    <cfRule type="cellIs" dxfId="30" priority="33" operator="between">
      <formula>141</formula>
      <formula>150</formula>
    </cfRule>
    <cfRule type="cellIs" dxfId="29" priority="34" operator="between">
      <formula>131</formula>
      <formula>140</formula>
    </cfRule>
    <cfRule type="cellIs" dxfId="28" priority="35" operator="between">
      <formula>120</formula>
      <formula>130</formula>
    </cfRule>
  </conditionalFormatting>
  <conditionalFormatting sqref="H54:H253 L4 L8 L12 L16 L20 L24 L28 L32 L36 L40 L44 L48 L52 I54:J140 L56 L60 L64 L68 L72 L76 L80 L84 L88 L92 L96 L100 L104 L108 L112 L116 L120 L124 L128 L132 L136 L140 I141:K143 I144:L144 I145:K147 I148:L148 I149:K151 I152:L152 I153:K155 I156:L156 I157:K159 I160:L160 I161:K163 I164:L164 I165:K167 I168:L168 I169:K171 I172:L172 I173:K175 I176:L176 I177:K179 I180:L180 I181:K183 I184:L184 I185:K187 I188:L188 I189:K191 I192:L192 I193:K195 I196:L196 I197:K199 I200:L200 I201:K203 I204:L204 I205:K207 I208:L208 I209:K211 I212:L212 I213:K215 I216:L216 I217:K219 I220:L220 I221:K223 I224:L224 I225:K227 I228:L228 I229:K231 I232:L232 I233:K235 I236:L236 I237:K239 I240:L240 I241:K243 I244:L244 I245:K247 I248:L248 I249:K251 I252:L252 I253:K253">
    <cfRule type="cellIs" dxfId="27" priority="36" operator="greaterThan">
      <formula>599</formula>
    </cfRule>
  </conditionalFormatting>
  <conditionalFormatting sqref="K4:K140">
    <cfRule type="cellIs" dxfId="26" priority="7" operator="greaterThan">
      <formula>599</formula>
    </cfRule>
    <cfRule type="cellIs" dxfId="25" priority="8" operator="between">
      <formula>571</formula>
      <formula>599</formula>
    </cfRule>
    <cfRule type="cellIs" dxfId="24" priority="9" operator="between">
      <formula>551</formula>
      <formula>570</formula>
    </cfRule>
    <cfRule type="cellIs" dxfId="23" priority="10" operator="between">
      <formula>520</formula>
      <formula>550</formula>
    </cfRule>
  </conditionalFormatting>
  <conditionalFormatting sqref="K141:K253">
    <cfRule type="cellIs" dxfId="22" priority="22" operator="greaterThan">
      <formula>599</formula>
    </cfRule>
    <cfRule type="cellIs" dxfId="21" priority="23" operator="between">
      <formula>571</formula>
      <formula>599</formula>
    </cfRule>
    <cfRule type="cellIs" dxfId="20" priority="24" operator="between">
      <formula>541</formula>
      <formula>570</formula>
    </cfRule>
    <cfRule type="cellIs" dxfId="19" priority="26" operator="between">
      <formula>520</formula>
      <formula>540</formula>
    </cfRule>
  </conditionalFormatting>
  <conditionalFormatting sqref="L4 A4:A27 C4:D27 L8 L12 L16 L20 L24 L28 A28:D29 A30:A31 C30:D31 L32 A32:D33 A34:A35 C34:D35 L36 A36:D37 A38:A39 C38:D39 L40 A40:D41 A42:A43 C42:D55 L44 A44:B45 A46:A47 L48 A48:B49 A50:A51 L52 A52:B53 A54:A55 C56:E56 L56 A56:B57 C57:D59 A58:A59 C60:E60 L60 A60:B61 C61:D63 A62:A63 C64:E64 L64 A64:B65 C65:D67 A66:A67 C68:E68 L68 A68:B69 C69:D71 A70:A71 C72:E72 L72 A72:B73 C73:D75 A74:A75 C76:E76 L76 A76:B77 C77:D79 A78:A79 C80:E80 L80 A80:B81 C81:D83 A82:A83 C84:E84 L84 A84:B85 C85:D87 A86:A87 C88:E88 L88 A88:B89 C89:D91 A90:A91 C92:E92 L92 A92:B93 C93:D95 A94:A95 C96:E96 L96 A96:B97 C97:D99 A98:A99 C100:E100 L100 A100:B101 C101:D103 A102:A103 C104:E104 L104 A104:B105 C105:D107 A106:A107 C108:E108 L108 A108:B109 C109:D111 A110:A111 C112:E112 L112 A112:B113 C113:D115 A114:A115 C116:E116 L116 A116:B117 C117:D119 A118:A119 C120:E120 L120 A120:B121 C121:D123 A122:A123 C124:E124 L124 A124:B125 C125:D127 A126:A127 C128:E128 L128 A128:B129 C129:D131 A130:A131 C132:E132 L132 A132:B133 C133:D135 A134:A135 C136:E136 L136 A136:B137 C137:D139 A138:A139 C140:E140 L140 A140:B141 C141:D143 A142:A143 C144:E144 L144 A144:B145 C145:D147 A146:A147 C148:E148 L148 A148:B149 C149:D151 A150:A151 C152:E152 L152 A152:B153 C153:D155 A154:A155 C156:E156 L156 A156:B157 C157:D159 A158:A159 C160:E160 L160 A160:B161 C161:D163 A162:A163 C164:E164 L164 A164:B165 C165:D167 A166:A167 C168:E168 L168 A168:B169 C169:D171 A170:A171 C172:E172 L172 A172:B173 C173:D175 A174:A175 C176:E176 L176 A176:B177 C177:D179 A178:A179 C180:E180 L180 A180:B181 C181:D183 A182:A183 C184:E184 L184 A184:B185 C185:D187 A186:A187 C188:E188 L188 A188:B189 C189:D191 A190:A191 C192:E192 L192 A192:B193 C193:D195 A194:A195 C196:E196 L196 A196:B197 C197:D199 A198:A199 C200:E200 L200 A200:B201 C201:D203 A202:A203 C204:E204 L204 A204:B205 C205:D207 A206:A207 C208:E208 L208 A208:B209 C209:D211 A210:A211 C212:E212 L212 A212:B213 C213:D215 A214:A215 C216:E216 L216 A216:B217 C217:D219 A218:A219 C220:E220 L220 A220:B221 C221:D223 A222:A223 C224:E224 L224 A224:B225 C225:D227 A226:A227 C228:E228 L228 A228:B229 C229:D231 A230:A231 C232:E232 L232 A232:B233 C233:D235 A234:A235 C236:E236 L236 A236:B237 C237:D239 A238:A239 C240:E240 L240 A240:B241 C241:D243 A242:A243 C244:E244 L244 A244:B245 C245:D247 A246:A247 C248:E248 L248 A248:B249 C249:D251 A250:A251 C252:E252 L252 A252:B253 C253:D253">
    <cfRule type="cellIs" dxfId="18" priority="44" stopIfTrue="1" operator="between">
      <formula>250</formula>
      <formula>300</formula>
    </cfRule>
  </conditionalFormatting>
  <conditionalFormatting sqref="L4 L8 L12 L16 L20 L24 L28 L32 L36 L40 L44 L48 L52 I54:J140 H54:H253 L56 L60 L64 L68 L72 L76 L80 L84 L88 L92 L96 L100 L104 L108 L112 L116 L120 L124 L128 L132 L136 L140 I141:K143 I144:L144 I145:K147 I148:L148 I149:K151 I152:L152 I153:K155 I156:L156 I157:K159 I160:L160 I161:K163 I164:L164 I165:K167 I168:L168 I169:K171 I172:L172 I173:K175 I176:L176 I177:K179 I180:L180 I181:K183 I184:L184 I185:K187 I188:L188 I189:K191 I192:L192 I193:K195 I196:L196 I197:K199 I200:L200 I201:K203 I204:L204 I205:K207 I208:L208 I209:K211 I212:L212 I213:K215 I216:L216 I217:K219 I220:L220 I221:K223 I224:L224 I225:K227 I228:L228 I229:K231 I232:L232 I233:K235 I236:L236 I237:K239 I240:L240 I241:K243 I244:L244 I245:K247 I248:L248 I249:K251 I252:L252 I253:K253">
    <cfRule type="cellIs" dxfId="17" priority="37" operator="greaterThan">
      <formula>599</formula>
    </cfRule>
  </conditionalFormatting>
  <conditionalFormatting sqref="L4 L8 L12 L16 L20 L24 L28 L32 L36 L40 L44 L48 L52 L56 L60 L64 L68 L72 L76 L80 L84 L88 L92 L96 L100 L104 L108 L112 L116 L120 L124 L128 L132 L136 L140 L144 L148 L152 L156 L160 L164 L168 L172 L176 L180 L184 L188 L192 L196 L200 L204 L208 L212 L216 L220 L224 L228 L232 L236 L240 L244 L248 L252 A4:A27 C4:D27 A28:D29 A30:A31 C30:D31 A32:D33 A34:A35 C34:D35 A36:D37 A38:A39 C38:D39 A40:D41 A42:A43 C42:D55 A44:B45 A46:A47 A48:B49 A50:A51 A52:B53 A54:A55 C56:E56 A56:B57 C57:D59 A58:A59 C60:E60 A60:B61 C61:D63 A62:A63 C64:E64 A64:B65 C65:D67 A66:A67 C68:E68 A68:B69 C69:D71 A70:A71 C72:E72 A72:B73 C73:D75 A74:A75 C76:E76 A76:B77 C77:D79 A78:A79 C80:E80 A80:B81 C81:D83 A82:A83 C84:E84 A84:B85 C85:D87 A86:A87 C88:E88 A88:B89 C89:D91 A90:A91 C92:E92 A92:B93 C93:D95 A94:A95 C96:E96 A96:B97 C97:D99 A98:A99 C100:E100 A100:B101 C101:D103 A102:A103 C104:E104 A104:B105 C105:D107 A106:A107 C108:E108 A108:B109 C109:D111 A110:A111 C112:E112 A112:B113 C113:D115 A114:A115 C116:E116 A116:B117 C117:D119 A118:A119 C120:E120 A120:B121 C121:D123 A122:A123 C124:E124 A124:B125 C125:D127 A126:A127 C128:E128 A128:B129 C129:D131 A130:A131 C132:E132 A132:B133 C133:D135 A134:A135 C136:E136 A136:B137 C137:D139 A138:A139 C140:E140 A140:B141 C141:D143 A142:A143 C144:E144 A144:B145 C145:D147 A146:A147 C148:E148 A148:B149 C149:D151 A150:A151 C152:E152 A152:B153 C153:D155 A154:A155 C156:E156 A156:B157 C157:D159 A158:A159 C160:E160 A160:B161 C161:D163 A162:A163 C164:E164 A164:B165 C165:D167 A166:A167 C168:E168 A168:B169 C169:D171 A170:A171 C172:E172 A172:B173 C173:D175 A174:A175 C176:E176 A176:B177 C177:D179 A178:A179 C180:E180 A180:B181 C181:D183 A182:A183 C184:E184 A184:B185 C185:D187 A186:A187 C188:E188 A188:B189 C189:D191 A190:A191 C192:E192 A192:B193 C193:D195 A194:A195 C196:E196 A196:B197 C197:D199 A198:A199 C200:E200 A200:B201 C201:D203 A202:A203 C204:E204 A204:B205 C205:D207 A206:A207 C208:E208 A208:B209 C209:D211 A210:A211 C212:E212 A212:B213 C213:D215 A214:A215 C216:E216 A216:B217 C217:D219 A218:A219 C220:E220 A220:B221 C221:D223 A222:A223 C224:E224 A224:B225 C225:D227 A226:A227 C228:E228 A228:B229 C229:D231 A230:A231 C232:E232 A232:B233 C233:D235 A234:A235 C236:E236 A236:B237 C237:D239 A238:A239 C240:E240 A240:B241 C241:D243 A242:A243 C244:E244 A244:B245 C245:D247 A246:A247 C248:E248 A248:B249 C249:D251 A250:A251 C252:E252 A252:B253 C253:D253">
    <cfRule type="cellIs" dxfId="16" priority="43" stopIfTrue="1" operator="between">
      <formula>220</formula>
      <formula>249</formula>
    </cfRule>
  </conditionalFormatting>
  <conditionalFormatting sqref="L4 L8 L12 L16 L20 L24 L28 L32 L36 L40 L44 L48 L52 L56 L60 L64 L68 L72 L76 L80 L84 L88 L92 L96 L100 L104 L108 L112 L116 L120 L124 L128 L132 L136 L140 L144 L148 L152 L156 L160 L164 L168 L172 L176 L180 L184 L188 L192 L196 L200 L204 L208 L212 L216 L220 L224 L228 L232 L236 L240 L244 L248 L252 C56:E56 C60:E60 C64:E64 C68:E68 C72:E72 C76:E76 C80:E80 C84:E84 C88:E88 C92:E92 C96:E96 C100:E100 C104:E104 C108:E108 C112:E112 C116:E116 C120:E120 C124:E124 C128:E128 C132:E132 C136:E136 C140:E140 C144:E144 C148:E148 C152:E152 C156:E156 C160:E160 C164:E164 C168:E168 C172:E172 C176:E176 C180:E180 C184:E184 C188:E188 C192:E192 C196:E196 C200:E200 C204:E204 C208:E208 C212:E212 C216:E216 C220:E220 C224:E224 C228:E228 C232:E232 C236:E236 C240:E240 C244:E244 C248:E248 C252:E252 A4:A27 C4:D27 A28:D29 A30:A31 C30:D31 A32:D33 A34:A35 C34:D35 A36:D37 A38:A39 C38:D39 A40:D41 A42:A43 C42:D55 A44:B45 A46:A47 A48:B49 A50:A51 A52:B53 A54:A55 A56:B57 C57:D59 A58:A59 A60:B61 C61:D63 A62:A63 A64:B65 C65:D67 A66:A67 A68:B69 C69:D71 A70:A71 A72:B73 C73:D75 A74:A75 A76:B77 C77:D79 A78:A79 A80:B81 C81:D83 A82:A83 A84:B85 C85:D87 A86:A87 A88:B89 C89:D91 A90:A91 A92:B93 C93:D95 A94:A95 A96:B97 C97:D99 A98:A99 A100:B101 C101:D103 A102:A103 A104:B105 C105:D107 A106:A107 A108:B109 C109:D111 A110:A111 A112:B113 C113:D115 A114:A115 A116:B117 C117:D119 A118:A119 A120:B121 C121:D123 A122:A123 A124:B125 C125:D127 A126:A127 A128:B129 C129:D131 A130:A131 A132:B133 C133:D135 A134:A135 A136:B137 C137:D139 A138:A139 A140:B141 C141:D143 A142:A143 A144:B145 C145:D147 A146:A147 A148:B149 C149:D151 A150:A151 A152:B153 C153:D155 A154:A155 A156:B157 C157:D159 A158:A159 A160:B161 C161:D163 A162:A163 A164:B165 C165:D167 A166:A167 A168:B169 C169:D171 A170:A171 A172:B173 C173:D175 A174:A175 A176:B177 C177:D179 A178:A179 A180:B181 C181:D183 A182:A183 A184:B185 C185:D187 A186:A187 A188:B189 C189:D191 A190:A191 A192:B193 C193:D195 A194:A195 A196:B197 C197:D199 A198:A199 A200:B201 C201:D203 A202:A203 A204:B205 C205:D207 A206:A207 A208:B209 C209:D211 A210:A211 A212:B213 C213:D215 A214:A215 A216:B217 C217:D219 A218:A219 A220:B221 C221:D223 A222:A223 A224:B225 C225:D227 A226:A227 A228:B229 C229:D231 A230:A231 A232:B233 C233:D235 A234:A235 A236:B237 C237:D239 A238:A239 A240:B241 C241:D243 A242:A243 A244:B245 C245:D247 A246:A247 A248:B249 C249:D251 A250:A251 A252:B253 C253:D253">
    <cfRule type="cellIs" dxfId="15" priority="38" stopIfTrue="1" operator="between">
      <formula>200</formula>
      <formula>219</formula>
    </cfRule>
  </conditionalFormatting>
  <conditionalFormatting sqref="L4:L253">
    <cfRule type="cellIs" dxfId="14" priority="39" operator="equal">
      <formula>300</formula>
    </cfRule>
    <cfRule type="cellIs" dxfId="13" priority="40" stopIfTrue="1" operator="between">
      <formula>200</formula>
      <formula>219</formula>
    </cfRule>
    <cfRule type="cellIs" dxfId="12" priority="41" stopIfTrue="1" operator="between">
      <formula>220</formula>
      <formula>249</formula>
    </cfRule>
    <cfRule type="cellIs" dxfId="11" priority="42" stopIfTrue="1" operator="between">
      <formula>250</formula>
      <formula>300</formula>
    </cfRule>
  </conditionalFormatting>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324"/>
  <sheetViews>
    <sheetView workbookViewId="0">
      <selection activeCell="M79" sqref="M79"/>
    </sheetView>
  </sheetViews>
  <sheetFormatPr defaultRowHeight="14.25" x14ac:dyDescent="0.2"/>
  <cols>
    <col min="2" max="2" width="21.7109375" style="75" customWidth="1"/>
    <col min="3" max="3" width="16.140625" style="8" customWidth="1"/>
    <col min="4" max="4" width="10" customWidth="1"/>
    <col min="11" max="11" width="7.85546875" customWidth="1"/>
    <col min="12" max="12" width="5.85546875" customWidth="1"/>
    <col min="13" max="13" width="7.5703125" customWidth="1"/>
  </cols>
  <sheetData>
    <row r="1" spans="1:13" ht="23.25" customHeight="1" thickBot="1" x14ac:dyDescent="0.25">
      <c r="A1" s="211" t="s">
        <v>96</v>
      </c>
      <c r="B1" s="212"/>
      <c r="C1" s="212"/>
      <c r="D1" s="212"/>
      <c r="E1" s="212"/>
      <c r="F1" s="212"/>
      <c r="G1" s="212"/>
      <c r="H1" s="212"/>
      <c r="I1" s="212"/>
      <c r="J1" s="212"/>
      <c r="K1" s="212"/>
      <c r="L1" s="212"/>
      <c r="M1" s="213"/>
    </row>
    <row r="2" spans="1:13" ht="18" customHeight="1" thickBot="1" x14ac:dyDescent="0.25">
      <c r="A2" s="19" t="s">
        <v>25</v>
      </c>
      <c r="B2" s="68" t="s">
        <v>0</v>
      </c>
      <c r="C2" s="17" t="s">
        <v>16</v>
      </c>
      <c r="D2" s="18" t="s">
        <v>17</v>
      </c>
      <c r="E2" s="34" t="s">
        <v>18</v>
      </c>
      <c r="F2" s="34" t="s">
        <v>19</v>
      </c>
      <c r="G2" s="34" t="s">
        <v>20</v>
      </c>
      <c r="H2" s="34" t="s">
        <v>21</v>
      </c>
      <c r="I2" s="34" t="s">
        <v>3</v>
      </c>
      <c r="J2" s="34" t="s">
        <v>22</v>
      </c>
      <c r="K2" s="34" t="s">
        <v>2</v>
      </c>
      <c r="L2" s="13" t="s">
        <v>4</v>
      </c>
      <c r="M2" s="13" t="s">
        <v>1</v>
      </c>
    </row>
    <row r="3" spans="1:13" ht="15.75" hidden="1" customHeight="1" thickBot="1" x14ac:dyDescent="0.25">
      <c r="A3" s="19" t="s">
        <v>25</v>
      </c>
      <c r="B3" s="68" t="s">
        <v>0</v>
      </c>
      <c r="C3" s="17" t="s">
        <v>16</v>
      </c>
      <c r="D3" s="18" t="s">
        <v>17</v>
      </c>
      <c r="E3" s="13" t="s">
        <v>18</v>
      </c>
      <c r="F3" s="13" t="s">
        <v>19</v>
      </c>
      <c r="G3" s="13" t="s">
        <v>20</v>
      </c>
      <c r="H3" s="13" t="s">
        <v>21</v>
      </c>
      <c r="I3" s="13" t="s">
        <v>3</v>
      </c>
      <c r="J3" s="13" t="s">
        <v>22</v>
      </c>
      <c r="K3" s="13" t="s">
        <v>2</v>
      </c>
      <c r="L3" s="13" t="s">
        <v>4</v>
      </c>
      <c r="M3" s="13"/>
    </row>
    <row r="4" spans="1:13" ht="15" customHeight="1" x14ac:dyDescent="0.25">
      <c r="A4" s="219" t="s">
        <v>6</v>
      </c>
      <c r="B4" s="275" t="s">
        <v>319</v>
      </c>
      <c r="C4" s="35" t="str">
        <f>IFERROR(VLOOKUP(B4,'Egyéni lista'!$B$4:$L$263,2,0),0)</f>
        <v>Kakuk Fészek</v>
      </c>
      <c r="D4" s="36" t="str">
        <f>IFERROR(VLOOKUP(B4,'Egyéni lista'!$B$4:$L$263,3,0),0)</f>
        <v>Ig. ffi</v>
      </c>
      <c r="E4" s="276">
        <f>IFERROR(VLOOKUP(B4,'Egyéni lista'!$B$4:$L$263,4,0),0)</f>
        <v>141</v>
      </c>
      <c r="F4" s="276">
        <f>IFERROR(VLOOKUP(B4,'Egyéni lista'!$B$4:$L$263,5,0),0)</f>
        <v>160</v>
      </c>
      <c r="G4" s="276">
        <f>IFERROR(VLOOKUP(B4,'Egyéni lista'!$B$4:$L$263,6,0),0)</f>
        <v>148</v>
      </c>
      <c r="H4" s="276">
        <f>IFERROR(VLOOKUP(B4,'Egyéni lista'!$B$4:$L$263,7,0),0)</f>
        <v>174</v>
      </c>
      <c r="I4" s="277">
        <f>IFERROR(VLOOKUP(B4,'Egyéni lista'!$B$4:$L$263,8,0),0)</f>
        <v>398</v>
      </c>
      <c r="J4" s="278">
        <f>IFERROR(VLOOKUP(B4,'Egyéni lista'!$B$4:$L$263,9,0),0)</f>
        <v>225</v>
      </c>
      <c r="K4" s="150">
        <f>IFERROR(VLOOKUP(B4,'Egyéni lista'!$B$4:$L$263,10,0),0)</f>
        <v>623</v>
      </c>
      <c r="L4" s="143">
        <f>IFERROR(VLOOKUP(B4,'Egyéni lista'!$B$4:$L$263,11,0),0)</f>
        <v>0</v>
      </c>
      <c r="M4" s="38">
        <f>SUM(E4:H7)</f>
        <v>2364</v>
      </c>
    </row>
    <row r="5" spans="1:13" ht="15" x14ac:dyDescent="0.25">
      <c r="A5" s="220"/>
      <c r="B5" s="279" t="s">
        <v>317</v>
      </c>
      <c r="C5" s="39" t="str">
        <f>IFERROR(VLOOKUP(B5,'Egyéni lista'!$B$4:$L$263,2,0),0)</f>
        <v>Kakuk Fészek</v>
      </c>
      <c r="D5" s="40" t="str">
        <f>IFERROR(VLOOKUP(B5,'Egyéni lista'!$B$4:$L$263,3,0),0)</f>
        <v>Ig. ffi</v>
      </c>
      <c r="E5" s="20">
        <f>IFERROR(VLOOKUP(B5,'Egyéni lista'!$B$4:$L$263,4,0),0)</f>
        <v>152</v>
      </c>
      <c r="F5" s="20">
        <f>IFERROR(VLOOKUP(B5,'Egyéni lista'!$B$4:$L$263,5,0),0)</f>
        <v>178</v>
      </c>
      <c r="G5" s="20">
        <f>IFERROR(VLOOKUP(B5,'Egyéni lista'!$B$4:$L$263,6,0),0)</f>
        <v>139</v>
      </c>
      <c r="H5" s="20">
        <f>IFERROR(VLOOKUP(B5,'Egyéni lista'!$B$4:$L$263,7,0),0)</f>
        <v>151</v>
      </c>
      <c r="I5" s="122">
        <f>IFERROR(VLOOKUP(B5,'Egyéni lista'!$B$4:$L$263,8,0),0)</f>
        <v>416</v>
      </c>
      <c r="J5" s="147">
        <f>IFERROR(VLOOKUP(B5,'Egyéni lista'!$B$4:$L$263,9,0),0)</f>
        <v>204</v>
      </c>
      <c r="K5" s="151">
        <f>IFERROR(VLOOKUP(B5,'Egyéni lista'!$B$4:$L$263,10,0),0)</f>
        <v>620</v>
      </c>
      <c r="L5" s="144">
        <f>IFERROR(VLOOKUP(B5,'Egyéni lista'!$B$4:$L$263,11,0),0)</f>
        <v>1</v>
      </c>
      <c r="M5" s="42">
        <f>SUM(E4:H7)</f>
        <v>2364</v>
      </c>
    </row>
    <row r="6" spans="1:13" ht="15" x14ac:dyDescent="0.25">
      <c r="A6" s="220"/>
      <c r="B6" s="279" t="s">
        <v>347</v>
      </c>
      <c r="C6" s="43" t="str">
        <f>IFERROR(VLOOKUP(B6,'Egyéni lista'!$B$4:$L$263,2,0),0)</f>
        <v>Kakuk Fészek</v>
      </c>
      <c r="D6" s="44" t="str">
        <f>IFERROR(VLOOKUP(B6,'Egyéni lista'!$B$4:$L$263,3,0),0)</f>
        <v>Ig. nő</v>
      </c>
      <c r="E6" s="134">
        <f>IFERROR(VLOOKUP(B6,'Egyéni lista'!$B$4:$L$263,4,0),0)</f>
        <v>155</v>
      </c>
      <c r="F6" s="134">
        <f>IFERROR(VLOOKUP(B6,'Egyéni lista'!$B$4:$L$263,5,0),0)</f>
        <v>153</v>
      </c>
      <c r="G6" s="134">
        <f>IFERROR(VLOOKUP(B6,'Egyéni lista'!$B$4:$L$263,6,0),0)</f>
        <v>134</v>
      </c>
      <c r="H6" s="134">
        <f>IFERROR(VLOOKUP(B6,'Egyéni lista'!$B$4:$L$263,7,0),0)</f>
        <v>148</v>
      </c>
      <c r="I6" s="135">
        <f>IFERROR(VLOOKUP(B6,'Egyéni lista'!$B$4:$L$263,8,0),0)</f>
        <v>388</v>
      </c>
      <c r="J6" s="148">
        <f>IFERROR(VLOOKUP(B6,'Egyéni lista'!$B$4:$L$263,9,0),0)</f>
        <v>202</v>
      </c>
      <c r="K6" s="151">
        <f>IFERROR(VLOOKUP(B6,'Egyéni lista'!$B$4:$L$263,10,0),0)</f>
        <v>590</v>
      </c>
      <c r="L6" s="145">
        <f>IFERROR(VLOOKUP(B6,'Egyéni lista'!$B$4:$L$263,11,0),0)</f>
        <v>1</v>
      </c>
      <c r="M6" s="42">
        <f>SUM(E4:H7)</f>
        <v>2364</v>
      </c>
    </row>
    <row r="7" spans="1:13" ht="15.75" thickBot="1" x14ac:dyDescent="0.25">
      <c r="A7" s="221"/>
      <c r="B7" s="153" t="s">
        <v>318</v>
      </c>
      <c r="C7" s="46" t="str">
        <f>IFERROR(VLOOKUP(B7,'Egyéni lista'!$B$4:$L$263,2,0),0)</f>
        <v>Kakuk Fészek</v>
      </c>
      <c r="D7" s="47" t="str">
        <f>IFERROR(VLOOKUP(B7,'Egyéni lista'!$B$4:$L$263,3,0),0)</f>
        <v>Ig. ffi</v>
      </c>
      <c r="E7" s="136">
        <f>IFERROR(VLOOKUP(B7,'Egyéni lista'!$B$4:$L$263,4,0),0)</f>
        <v>138</v>
      </c>
      <c r="F7" s="137">
        <f>IFERROR(VLOOKUP(B7,'Egyéni lista'!$B$4:$L$263,5,0),0)</f>
        <v>137</v>
      </c>
      <c r="G7" s="137">
        <f>IFERROR(VLOOKUP(B7,'Egyéni lista'!$B$4:$L$263,6,0),0)</f>
        <v>147</v>
      </c>
      <c r="H7" s="137">
        <f>IFERROR(VLOOKUP(B7,'Egyéni lista'!$B$4:$L$263,7,0),0)</f>
        <v>109</v>
      </c>
      <c r="I7" s="138">
        <f>IFERROR(VLOOKUP(B7,'Egyéni lista'!$B$4:$L$263,8,0),0)</f>
        <v>363</v>
      </c>
      <c r="J7" s="149">
        <f>IFERROR(VLOOKUP(B7,'Egyéni lista'!$B$4:$L$263,9,0),0)</f>
        <v>168</v>
      </c>
      <c r="K7" s="152">
        <f>IFERROR(VLOOKUP(B7,'Egyéni lista'!$B$4:$L$263,10,0),0)</f>
        <v>531</v>
      </c>
      <c r="L7" s="146">
        <f>IFERROR(VLOOKUP(B7,'Egyéni lista'!$B$4:$L$263,11,0),0)</f>
        <v>1</v>
      </c>
      <c r="M7" s="251">
        <f>SUM(E4:H7)</f>
        <v>2364</v>
      </c>
    </row>
    <row r="8" spans="1:13" ht="15" x14ac:dyDescent="0.25">
      <c r="A8" s="220" t="s">
        <v>7</v>
      </c>
      <c r="B8" s="280" t="s">
        <v>571</v>
      </c>
      <c r="C8" s="35" t="str">
        <f>IFERROR(VLOOKUP(B8,'Egyéni lista'!$B$4:$L$263,2,0),0)</f>
        <v>Fülöp Borozó</v>
      </c>
      <c r="D8" s="36" t="str">
        <f>IFERROR(VLOOKUP(B8,'Egyéni lista'!$B$4:$L$263,3,0),0)</f>
        <v>Ig. ffi</v>
      </c>
      <c r="E8" s="28">
        <f>IFERROR(VLOOKUP(B8,'Egyéni lista'!$B$4:$L$263,4,0),0)</f>
        <v>147</v>
      </c>
      <c r="F8" s="28">
        <f>IFERROR(VLOOKUP(B8,'Egyéni lista'!$B$4:$L$263,5,0),0)</f>
        <v>136</v>
      </c>
      <c r="G8" s="28">
        <f>IFERROR(VLOOKUP(B8,'Egyéni lista'!$B$4:$L$263,6,0),0)</f>
        <v>144</v>
      </c>
      <c r="H8" s="28">
        <f>IFERROR(VLOOKUP(B8,'Egyéni lista'!$B$4:$L$263,7,0),0)</f>
        <v>143</v>
      </c>
      <c r="I8" s="121">
        <f>IFERROR(VLOOKUP(B8,'Egyéni lista'!$B$4:$L$263,8,0),0)</f>
        <v>386</v>
      </c>
      <c r="J8" s="147">
        <f>IFERROR(VLOOKUP(B8,'Egyéni lista'!$B$4:$L$263,9,0),0)</f>
        <v>184</v>
      </c>
      <c r="K8" s="150">
        <f>IFERROR(VLOOKUP(B8,'Egyéni lista'!$B$4:$L$263,10,0),0)</f>
        <v>570</v>
      </c>
      <c r="L8" s="155">
        <f>IFERROR(VLOOKUP(B8,'Egyéni lista'!$B$4:$L$263,11,0),0)</f>
        <v>4</v>
      </c>
      <c r="M8" s="38">
        <f>SUM(E8:H11)</f>
        <v>2342</v>
      </c>
    </row>
    <row r="9" spans="1:13" ht="15" x14ac:dyDescent="0.25">
      <c r="A9" s="220"/>
      <c r="B9" s="281" t="s">
        <v>572</v>
      </c>
      <c r="C9" s="39" t="str">
        <f>IFERROR(VLOOKUP(B9,'Egyéni lista'!$B$4:$L$263,2,0),0)</f>
        <v>Fülöp Borozó</v>
      </c>
      <c r="D9" s="40" t="str">
        <f>IFERROR(VLOOKUP(B9,'Egyéni lista'!$B$4:$L$263,3,0),0)</f>
        <v>Ig. ffi</v>
      </c>
      <c r="E9" s="20">
        <f>IFERROR(VLOOKUP(B9,'Egyéni lista'!$B$4:$L$263,4,0),0)</f>
        <v>145</v>
      </c>
      <c r="F9" s="20">
        <f>IFERROR(VLOOKUP(B9,'Egyéni lista'!$B$4:$L$263,5,0),0)</f>
        <v>137</v>
      </c>
      <c r="G9" s="20">
        <f>IFERROR(VLOOKUP(B9,'Egyéni lista'!$B$4:$L$263,6,0),0)</f>
        <v>147</v>
      </c>
      <c r="H9" s="20">
        <f>IFERROR(VLOOKUP(B9,'Egyéni lista'!$B$4:$L$263,7,0),0)</f>
        <v>148</v>
      </c>
      <c r="I9" s="122">
        <f>IFERROR(VLOOKUP(B9,'Egyéni lista'!$B$4:$L$263,8,0),0)</f>
        <v>376</v>
      </c>
      <c r="J9" s="147">
        <f>IFERROR(VLOOKUP(B9,'Egyéni lista'!$B$4:$L$263,9,0),0)</f>
        <v>201</v>
      </c>
      <c r="K9" s="151">
        <f>IFERROR(VLOOKUP(B9,'Egyéni lista'!$B$4:$L$263,10,0),0)</f>
        <v>577</v>
      </c>
      <c r="L9" s="157">
        <f>IFERROR(VLOOKUP(B9,'Egyéni lista'!$B$4:$L$263,11,0),0)</f>
        <v>6</v>
      </c>
      <c r="M9" s="42">
        <f>SUM(E8:H11)</f>
        <v>2342</v>
      </c>
    </row>
    <row r="10" spans="1:13" ht="15" x14ac:dyDescent="0.25">
      <c r="A10" s="220"/>
      <c r="B10" s="282" t="s">
        <v>573</v>
      </c>
      <c r="C10" s="43" t="str">
        <f>IFERROR(VLOOKUP(B10,'Egyéni lista'!$B$4:$L$263,2,0),0)</f>
        <v>Fülöp Borozó</v>
      </c>
      <c r="D10" s="44" t="str">
        <f>IFERROR(VLOOKUP(B10,'Egyéni lista'!$B$4:$L$263,3,0),0)</f>
        <v>Ig. ffi</v>
      </c>
      <c r="E10" s="134">
        <f>IFERROR(VLOOKUP(B10,'Egyéni lista'!$B$4:$L$263,4,0),0)</f>
        <v>148</v>
      </c>
      <c r="F10" s="134">
        <f>IFERROR(VLOOKUP(B10,'Egyéni lista'!$B$4:$L$263,5,0),0)</f>
        <v>171</v>
      </c>
      <c r="G10" s="134">
        <f>IFERROR(VLOOKUP(B10,'Egyéni lista'!$B$4:$L$263,6,0),0)</f>
        <v>134</v>
      </c>
      <c r="H10" s="134">
        <f>IFERROR(VLOOKUP(B10,'Egyéni lista'!$B$4:$L$263,7,0),0)</f>
        <v>151</v>
      </c>
      <c r="I10" s="135">
        <f>IFERROR(VLOOKUP(B10,'Egyéni lista'!$B$4:$L$263,8,0),0)</f>
        <v>374</v>
      </c>
      <c r="J10" s="148">
        <f>IFERROR(VLOOKUP(B10,'Egyéni lista'!$B$4:$L$263,9,0),0)</f>
        <v>230</v>
      </c>
      <c r="K10" s="151">
        <f>IFERROR(VLOOKUP(B10,'Egyéni lista'!$B$4:$L$263,10,0),0)</f>
        <v>604</v>
      </c>
      <c r="L10" s="159">
        <f>IFERROR(VLOOKUP(B10,'Egyéni lista'!$B$4:$L$263,11,0),0)</f>
        <v>2</v>
      </c>
      <c r="M10" s="42">
        <f>SUM(E8:H11)</f>
        <v>2342</v>
      </c>
    </row>
    <row r="11" spans="1:13" ht="15.75" thickBot="1" x14ac:dyDescent="0.3">
      <c r="A11" s="221"/>
      <c r="B11" s="205" t="s">
        <v>574</v>
      </c>
      <c r="C11" s="46" t="str">
        <f>IFERROR(VLOOKUP(B11,'Egyéni lista'!$B$4:$L$263,2,0),0)</f>
        <v>Fülöp Borozó</v>
      </c>
      <c r="D11" s="51" t="str">
        <f>IFERROR(VLOOKUP(B11,'Egyéni lista'!$B$4:$L$263,3,0),0)</f>
        <v>Ig. ffi</v>
      </c>
      <c r="E11" s="136">
        <f>IFERROR(VLOOKUP(B11,'Egyéni lista'!$B$4:$L$263,4,0),0)</f>
        <v>151</v>
      </c>
      <c r="F11" s="137">
        <f>IFERROR(VLOOKUP(B11,'Egyéni lista'!$B$4:$L$263,5,0),0)</f>
        <v>163</v>
      </c>
      <c r="G11" s="137">
        <f>IFERROR(VLOOKUP(B11,'Egyéni lista'!$B$4:$L$263,6,0),0)</f>
        <v>127</v>
      </c>
      <c r="H11" s="137">
        <f>IFERROR(VLOOKUP(B11,'Egyéni lista'!$B$4:$L$263,7,0),0)</f>
        <v>150</v>
      </c>
      <c r="I11" s="138">
        <f>IFERROR(VLOOKUP(B11,'Egyéni lista'!$B$4:$L$263,8,0),0)</f>
        <v>405</v>
      </c>
      <c r="J11" s="149">
        <f>IFERROR(VLOOKUP(B11,'Egyéni lista'!$B$4:$L$263,9,0),0)</f>
        <v>186</v>
      </c>
      <c r="K11" s="152">
        <f>IFERROR(VLOOKUP(B11,'Egyéni lista'!$B$4:$L$263,10,0),0)</f>
        <v>591</v>
      </c>
      <c r="L11" s="161">
        <f>IFERROR(VLOOKUP(B11,'Egyéni lista'!$B$4:$L$263,11,0),0)</f>
        <v>5</v>
      </c>
      <c r="M11" s="251">
        <f>SUM(E8:H11)</f>
        <v>2342</v>
      </c>
    </row>
    <row r="12" spans="1:13" ht="15" x14ac:dyDescent="0.25">
      <c r="A12" s="219" t="s">
        <v>8</v>
      </c>
      <c r="B12" s="283" t="s">
        <v>443</v>
      </c>
      <c r="C12" s="35" t="str">
        <f>IFERROR(VLOOKUP(B12,'Egyéni lista'!$B$4:$L$263,2,0),0)</f>
        <v>Labancok</v>
      </c>
      <c r="D12" s="36" t="str">
        <f>IFERROR(VLOOKUP(B12,'Egyéni lista'!$B$4:$L$263,3,0),0)</f>
        <v>Ig. ffi</v>
      </c>
      <c r="E12" s="28">
        <f>IFERROR(VLOOKUP(B12,'Egyéni lista'!$B$4:$L$263,4,0),0)</f>
        <v>138</v>
      </c>
      <c r="F12" s="28">
        <f>IFERROR(VLOOKUP(B12,'Egyéni lista'!$B$4:$L$263,5,0),0)</f>
        <v>170</v>
      </c>
      <c r="G12" s="28">
        <f>IFERROR(VLOOKUP(B12,'Egyéni lista'!$B$4:$L$263,6,0),0)</f>
        <v>134</v>
      </c>
      <c r="H12" s="28">
        <f>IFERROR(VLOOKUP(B12,'Egyéni lista'!$B$4:$L$263,7,0),0)</f>
        <v>156</v>
      </c>
      <c r="I12" s="121">
        <f>IFERROR(VLOOKUP(B12,'Egyéni lista'!$B$4:$L$263,8,0),0)</f>
        <v>379</v>
      </c>
      <c r="J12" s="147">
        <f>IFERROR(VLOOKUP(B12,'Egyéni lista'!$B$4:$L$263,9,0),0)</f>
        <v>219</v>
      </c>
      <c r="K12" s="150">
        <f>IFERROR(VLOOKUP(B12,'Egyéni lista'!$B$4:$L$263,10,0),0)</f>
        <v>598</v>
      </c>
      <c r="L12" s="155">
        <f>IFERROR(VLOOKUP(B12,'Egyéni lista'!$B$4:$L$263,11,0),0)</f>
        <v>6</v>
      </c>
      <c r="M12" s="38">
        <f>SUM(E12:H15)</f>
        <v>2334</v>
      </c>
    </row>
    <row r="13" spans="1:13" ht="15" x14ac:dyDescent="0.25">
      <c r="A13" s="220"/>
      <c r="B13" s="279" t="s">
        <v>444</v>
      </c>
      <c r="C13" s="39" t="str">
        <f>IFERROR(VLOOKUP(B13,'Egyéni lista'!$B$4:$L$263,2,0),0)</f>
        <v>Labancok</v>
      </c>
      <c r="D13" s="40" t="str">
        <f>IFERROR(VLOOKUP(B13,'Egyéni lista'!$B$4:$L$263,3,0),0)</f>
        <v>Ig. ffi</v>
      </c>
      <c r="E13" s="20">
        <f>IFERROR(VLOOKUP(B13,'Egyéni lista'!$B$4:$L$263,4,0),0)</f>
        <v>169</v>
      </c>
      <c r="F13" s="20">
        <f>IFERROR(VLOOKUP(B13,'Egyéni lista'!$B$4:$L$263,5,0),0)</f>
        <v>140</v>
      </c>
      <c r="G13" s="20">
        <f>IFERROR(VLOOKUP(B13,'Egyéni lista'!$B$4:$L$263,6,0),0)</f>
        <v>156</v>
      </c>
      <c r="H13" s="20">
        <f>IFERROR(VLOOKUP(B13,'Egyéni lista'!$B$4:$L$263,7,0),0)</f>
        <v>132</v>
      </c>
      <c r="I13" s="122">
        <f>IFERROR(VLOOKUP(B13,'Egyéni lista'!$B$4:$L$263,8,0),0)</f>
        <v>373</v>
      </c>
      <c r="J13" s="147">
        <f>IFERROR(VLOOKUP(B13,'Egyéni lista'!$B$4:$L$263,9,0),0)</f>
        <v>224</v>
      </c>
      <c r="K13" s="151">
        <f>IFERROR(VLOOKUP(B13,'Egyéni lista'!$B$4:$L$263,10,0),0)</f>
        <v>597</v>
      </c>
      <c r="L13" s="157">
        <f>IFERROR(VLOOKUP(B13,'Egyéni lista'!$B$4:$L$263,11,0),0)</f>
        <v>0</v>
      </c>
      <c r="M13" s="42">
        <f>SUM(E12:H15)</f>
        <v>2334</v>
      </c>
    </row>
    <row r="14" spans="1:13" ht="15" x14ac:dyDescent="0.25">
      <c r="A14" s="220"/>
      <c r="B14" s="279" t="s">
        <v>445</v>
      </c>
      <c r="C14" s="43" t="str">
        <f>IFERROR(VLOOKUP(B14,'Egyéni lista'!$B$4:$L$263,2,0),0)</f>
        <v>Labancok</v>
      </c>
      <c r="D14" s="44" t="str">
        <f>IFERROR(VLOOKUP(B14,'Egyéni lista'!$B$4:$L$263,3,0),0)</f>
        <v>Ig. ffi</v>
      </c>
      <c r="E14" s="134">
        <f>IFERROR(VLOOKUP(B14,'Egyéni lista'!$B$4:$L$263,4,0),0)</f>
        <v>157</v>
      </c>
      <c r="F14" s="134">
        <f>IFERROR(VLOOKUP(B14,'Egyéni lista'!$B$4:$L$263,5,0),0)</f>
        <v>132</v>
      </c>
      <c r="G14" s="134">
        <f>IFERROR(VLOOKUP(B14,'Egyéni lista'!$B$4:$L$263,6,0),0)</f>
        <v>154</v>
      </c>
      <c r="H14" s="134">
        <f>IFERROR(VLOOKUP(B14,'Egyéni lista'!$B$4:$L$263,7,0),0)</f>
        <v>127</v>
      </c>
      <c r="I14" s="135">
        <f>IFERROR(VLOOKUP(B14,'Egyéni lista'!$B$4:$L$263,8,0),0)</f>
        <v>402</v>
      </c>
      <c r="J14" s="148">
        <f>IFERROR(VLOOKUP(B14,'Egyéni lista'!$B$4:$L$263,9,0),0)</f>
        <v>168</v>
      </c>
      <c r="K14" s="151">
        <f>IFERROR(VLOOKUP(B14,'Egyéni lista'!$B$4:$L$263,10,0),0)</f>
        <v>570</v>
      </c>
      <c r="L14" s="159">
        <f>IFERROR(VLOOKUP(B14,'Egyéni lista'!$B$4:$L$263,11,0),0)</f>
        <v>4</v>
      </c>
      <c r="M14" s="42">
        <f>SUM(E12:H15)</f>
        <v>2334</v>
      </c>
    </row>
    <row r="15" spans="1:13" ht="15.75" thickBot="1" x14ac:dyDescent="0.3">
      <c r="A15" s="221"/>
      <c r="B15" s="154" t="s">
        <v>446</v>
      </c>
      <c r="C15" s="46" t="str">
        <f>IFERROR(VLOOKUP(B15,'Egyéni lista'!$B$4:$L$263,2,0),0)</f>
        <v>Labancok</v>
      </c>
      <c r="D15" s="51" t="str">
        <f>IFERROR(VLOOKUP(B15,'Egyéni lista'!$B$4:$L$263,3,0),0)</f>
        <v>Ig. ffi</v>
      </c>
      <c r="E15" s="136">
        <f>IFERROR(VLOOKUP(B15,'Egyéni lista'!$B$4:$L$263,4,0),0)</f>
        <v>142</v>
      </c>
      <c r="F15" s="137">
        <f>IFERROR(VLOOKUP(B15,'Egyéni lista'!$B$4:$L$263,5,0),0)</f>
        <v>139</v>
      </c>
      <c r="G15" s="137">
        <f>IFERROR(VLOOKUP(B15,'Egyéni lista'!$B$4:$L$263,6,0),0)</f>
        <v>142</v>
      </c>
      <c r="H15" s="137">
        <f>IFERROR(VLOOKUP(B15,'Egyéni lista'!$B$4:$L$263,7,0),0)</f>
        <v>146</v>
      </c>
      <c r="I15" s="138">
        <f>IFERROR(VLOOKUP(B15,'Egyéni lista'!$B$4:$L$263,8,0),0)</f>
        <v>365</v>
      </c>
      <c r="J15" s="149">
        <f>IFERROR(VLOOKUP(B15,'Egyéni lista'!$B$4:$L$263,9,0),0)</f>
        <v>204</v>
      </c>
      <c r="K15" s="152">
        <f>IFERROR(VLOOKUP(B15,'Egyéni lista'!$B$4:$L$263,10,0),0)</f>
        <v>569</v>
      </c>
      <c r="L15" s="161">
        <f>IFERROR(VLOOKUP(B15,'Egyéni lista'!$B$4:$L$263,11,0),0)</f>
        <v>2</v>
      </c>
      <c r="M15" s="251">
        <f>SUM(E12:H15)</f>
        <v>2334</v>
      </c>
    </row>
    <row r="16" spans="1:13" ht="15" x14ac:dyDescent="0.2">
      <c r="A16" s="219" t="s">
        <v>9</v>
      </c>
      <c r="B16" s="284" t="s">
        <v>392</v>
      </c>
      <c r="C16" s="35" t="str">
        <f>IFERROR(VLOOKUP(B16,'Egyéni lista'!$B$4:$L$263,2,0),0)</f>
        <v>Oroszlány</v>
      </c>
      <c r="D16" s="36" t="str">
        <f>IFERROR(VLOOKUP(B16,'Egyéni lista'!$B$4:$L$263,3,0),0)</f>
        <v>Ig. ffi</v>
      </c>
      <c r="E16" s="28">
        <f>IFERROR(VLOOKUP(B16,'Egyéni lista'!$B$4:$L$263,4,0),0)</f>
        <v>139</v>
      </c>
      <c r="F16" s="28">
        <f>IFERROR(VLOOKUP(B16,'Egyéni lista'!$B$4:$L$263,5,0),0)</f>
        <v>144</v>
      </c>
      <c r="G16" s="28">
        <f>IFERROR(VLOOKUP(B16,'Egyéni lista'!$B$4:$L$263,6,0),0)</f>
        <v>147</v>
      </c>
      <c r="H16" s="28">
        <f>IFERROR(VLOOKUP(B16,'Egyéni lista'!$B$4:$L$263,7,0),0)</f>
        <v>140</v>
      </c>
      <c r="I16" s="121">
        <f>IFERROR(VLOOKUP(B16,'Egyéni lista'!$B$4:$L$263,8,0),0)</f>
        <v>352</v>
      </c>
      <c r="J16" s="147">
        <f>IFERROR(VLOOKUP(B16,'Egyéni lista'!$B$4:$L$263,9,0),0)</f>
        <v>218</v>
      </c>
      <c r="K16" s="150">
        <f>IFERROR(VLOOKUP(B16,'Egyéni lista'!$B$4:$L$263,10,0),0)</f>
        <v>570</v>
      </c>
      <c r="L16" s="143">
        <f>IFERROR(VLOOKUP(B16,'Egyéni lista'!$B$4:$L$263,11,0),0)</f>
        <v>1</v>
      </c>
      <c r="M16" s="38">
        <f>SUM(E16:H19)</f>
        <v>2267</v>
      </c>
    </row>
    <row r="17" spans="1:13" ht="15" x14ac:dyDescent="0.2">
      <c r="A17" s="220"/>
      <c r="B17" s="285" t="s">
        <v>393</v>
      </c>
      <c r="C17" s="39" t="str">
        <f>IFERROR(VLOOKUP(B17,'Egyéni lista'!$B$4:$L$263,2,0),0)</f>
        <v>Oroszlány</v>
      </c>
      <c r="D17" s="40" t="str">
        <f>IFERROR(VLOOKUP(B17,'Egyéni lista'!$B$4:$L$263,3,0),0)</f>
        <v>Ig. ffi</v>
      </c>
      <c r="E17" s="20">
        <f>IFERROR(VLOOKUP(B17,'Egyéni lista'!$B$4:$L$263,4,0),0)</f>
        <v>129</v>
      </c>
      <c r="F17" s="20">
        <f>IFERROR(VLOOKUP(B17,'Egyéni lista'!$B$4:$L$263,5,0),0)</f>
        <v>123</v>
      </c>
      <c r="G17" s="20">
        <f>IFERROR(VLOOKUP(B17,'Egyéni lista'!$B$4:$L$263,6,0),0)</f>
        <v>151</v>
      </c>
      <c r="H17" s="20">
        <f>IFERROR(VLOOKUP(B17,'Egyéni lista'!$B$4:$L$263,7,0),0)</f>
        <v>155</v>
      </c>
      <c r="I17" s="122">
        <f>IFERROR(VLOOKUP(B17,'Egyéni lista'!$B$4:$L$263,8,0),0)</f>
        <v>367</v>
      </c>
      <c r="J17" s="147">
        <f>IFERROR(VLOOKUP(B17,'Egyéni lista'!$B$4:$L$263,9,0),0)</f>
        <v>191</v>
      </c>
      <c r="K17" s="151">
        <f>IFERROR(VLOOKUP(B17,'Egyéni lista'!$B$4:$L$263,10,0),0)</f>
        <v>558</v>
      </c>
      <c r="L17" s="144">
        <f>IFERROR(VLOOKUP(B17,'Egyéni lista'!$B$4:$L$263,11,0),0)</f>
        <v>4</v>
      </c>
      <c r="M17" s="42">
        <f>SUM(E16:H19)</f>
        <v>2267</v>
      </c>
    </row>
    <row r="18" spans="1:13" ht="15" x14ac:dyDescent="0.2">
      <c r="A18" s="220"/>
      <c r="B18" s="285" t="s">
        <v>394</v>
      </c>
      <c r="C18" s="43" t="str">
        <f>IFERROR(VLOOKUP(B18,'Egyéni lista'!$B$4:$L$263,2,0),0)</f>
        <v>Oroszlány</v>
      </c>
      <c r="D18" s="44" t="str">
        <f>IFERROR(VLOOKUP(B18,'Egyéni lista'!$B$4:$L$263,3,0),0)</f>
        <v>Ig. ffi</v>
      </c>
      <c r="E18" s="134">
        <f>IFERROR(VLOOKUP(B18,'Egyéni lista'!$B$4:$L$263,4,0),0)</f>
        <v>160</v>
      </c>
      <c r="F18" s="134">
        <f>IFERROR(VLOOKUP(B18,'Egyéni lista'!$B$4:$L$263,5,0),0)</f>
        <v>138</v>
      </c>
      <c r="G18" s="134">
        <f>IFERROR(VLOOKUP(B18,'Egyéni lista'!$B$4:$L$263,6,0),0)</f>
        <v>147</v>
      </c>
      <c r="H18" s="134">
        <f>IFERROR(VLOOKUP(B18,'Egyéni lista'!$B$4:$L$263,7,0),0)</f>
        <v>170</v>
      </c>
      <c r="I18" s="135">
        <f>IFERROR(VLOOKUP(B18,'Egyéni lista'!$B$4:$L$263,8,0),0)</f>
        <v>394</v>
      </c>
      <c r="J18" s="148">
        <f>IFERROR(VLOOKUP(B18,'Egyéni lista'!$B$4:$L$263,9,0),0)</f>
        <v>221</v>
      </c>
      <c r="K18" s="151">
        <f>IFERROR(VLOOKUP(B18,'Egyéni lista'!$B$4:$L$263,10,0),0)</f>
        <v>615</v>
      </c>
      <c r="L18" s="145">
        <f>IFERROR(VLOOKUP(B18,'Egyéni lista'!$B$4:$L$263,11,0),0)</f>
        <v>0</v>
      </c>
      <c r="M18" s="42">
        <f>SUM(E16:H19)</f>
        <v>2267</v>
      </c>
    </row>
    <row r="19" spans="1:13" ht="15.75" thickBot="1" x14ac:dyDescent="0.25">
      <c r="A19" s="221"/>
      <c r="B19" s="176" t="s">
        <v>395</v>
      </c>
      <c r="C19" s="46" t="str">
        <f>IFERROR(VLOOKUP(B19,'Egyéni lista'!$B$4:$L$263,2,0),0)</f>
        <v>Oroszlány</v>
      </c>
      <c r="D19" s="51" t="str">
        <f>IFERROR(VLOOKUP(B19,'Egyéni lista'!$B$4:$L$263,3,0),0)</f>
        <v>Ig. ffi</v>
      </c>
      <c r="E19" s="136">
        <f>IFERROR(VLOOKUP(B19,'Egyéni lista'!$B$4:$L$263,4,0),0)</f>
        <v>118</v>
      </c>
      <c r="F19" s="137">
        <f>IFERROR(VLOOKUP(B19,'Egyéni lista'!$B$4:$L$263,5,0),0)</f>
        <v>129</v>
      </c>
      <c r="G19" s="137">
        <f>IFERROR(VLOOKUP(B19,'Egyéni lista'!$B$4:$L$263,6,0),0)</f>
        <v>139</v>
      </c>
      <c r="H19" s="137">
        <f>IFERROR(VLOOKUP(B19,'Egyéni lista'!$B$4:$L$263,7,0),0)</f>
        <v>138</v>
      </c>
      <c r="I19" s="138">
        <f>IFERROR(VLOOKUP(B19,'Egyéni lista'!$B$4:$L$263,8,0),0)</f>
        <v>347</v>
      </c>
      <c r="J19" s="149">
        <f>IFERROR(VLOOKUP(B19,'Egyéni lista'!$B$4:$L$263,9,0),0)</f>
        <v>177</v>
      </c>
      <c r="K19" s="152">
        <f>IFERROR(VLOOKUP(B19,'Egyéni lista'!$B$4:$L$263,10,0),0)</f>
        <v>524</v>
      </c>
      <c r="L19" s="146">
        <f>IFERROR(VLOOKUP(B19,'Egyéni lista'!$B$4:$L$263,11,0),0)</f>
        <v>3</v>
      </c>
      <c r="M19" s="251">
        <f>SUM(E16:H19)</f>
        <v>2267</v>
      </c>
    </row>
    <row r="20" spans="1:13" ht="15" x14ac:dyDescent="0.25">
      <c r="A20" s="219" t="s">
        <v>10</v>
      </c>
      <c r="B20" s="286" t="s">
        <v>417</v>
      </c>
      <c r="C20" s="35" t="str">
        <f>IFERROR(VLOOKUP(B20,'Egyéni lista'!$B$4:$L$263,2,0),0)</f>
        <v>Bábolna 1</v>
      </c>
      <c r="D20" s="36" t="str">
        <f>IFERROR(VLOOKUP(B20,'Egyéni lista'!$B$4:$L$263,3,0),0)</f>
        <v>Ig. ffi</v>
      </c>
      <c r="E20" s="28">
        <f>IFERROR(VLOOKUP(B20,'Egyéni lista'!$B$4:$L$263,4,0),0)</f>
        <v>143</v>
      </c>
      <c r="F20" s="28">
        <f>IFERROR(VLOOKUP(B20,'Egyéni lista'!$B$4:$L$263,5,0),0)</f>
        <v>122</v>
      </c>
      <c r="G20" s="28">
        <f>IFERROR(VLOOKUP(B20,'Egyéni lista'!$B$4:$L$263,6,0),0)</f>
        <v>135</v>
      </c>
      <c r="H20" s="28">
        <f>IFERROR(VLOOKUP(B20,'Egyéni lista'!$B$4:$L$263,7,0),0)</f>
        <v>170</v>
      </c>
      <c r="I20" s="121">
        <f>IFERROR(VLOOKUP(B20,'Egyéni lista'!$B$4:$L$263,8,0),0)</f>
        <v>375</v>
      </c>
      <c r="J20" s="147">
        <f>IFERROR(VLOOKUP(B20,'Egyéni lista'!$B$4:$L$263,9,0),0)</f>
        <v>195</v>
      </c>
      <c r="K20" s="150">
        <f>IFERROR(VLOOKUP(B20,'Egyéni lista'!$B$4:$L$263,10,0),0)</f>
        <v>570</v>
      </c>
      <c r="L20" s="155">
        <f>IFERROR(VLOOKUP(B20,'Egyéni lista'!$B$4:$L$263,11,0),0)</f>
        <v>5</v>
      </c>
      <c r="M20" s="38">
        <f>SUM(E20:H23)</f>
        <v>2254</v>
      </c>
    </row>
    <row r="21" spans="1:13" ht="15" x14ac:dyDescent="0.25">
      <c r="A21" s="220"/>
      <c r="B21" s="287" t="s">
        <v>418</v>
      </c>
      <c r="C21" s="39" t="str">
        <f>IFERROR(VLOOKUP(B21,'Egyéni lista'!$B$4:$L$263,2,0),0)</f>
        <v>Bábolna 1</v>
      </c>
      <c r="D21" s="40" t="str">
        <f>IFERROR(VLOOKUP(B21,'Egyéni lista'!$B$4:$L$263,3,0),0)</f>
        <v>Ig. ffi</v>
      </c>
      <c r="E21" s="20">
        <f>IFERROR(VLOOKUP(B21,'Egyéni lista'!$B$4:$L$263,4,0),0)</f>
        <v>138</v>
      </c>
      <c r="F21" s="20">
        <f>IFERROR(VLOOKUP(B21,'Egyéni lista'!$B$4:$L$263,5,0),0)</f>
        <v>153</v>
      </c>
      <c r="G21" s="20">
        <f>IFERROR(VLOOKUP(B21,'Egyéni lista'!$B$4:$L$263,6,0),0)</f>
        <v>142</v>
      </c>
      <c r="H21" s="20">
        <f>IFERROR(VLOOKUP(B21,'Egyéni lista'!$B$4:$L$263,7,0),0)</f>
        <v>124</v>
      </c>
      <c r="I21" s="122">
        <f>IFERROR(VLOOKUP(B21,'Egyéni lista'!$B$4:$L$263,8,0),0)</f>
        <v>380</v>
      </c>
      <c r="J21" s="147">
        <f>IFERROR(VLOOKUP(B21,'Egyéni lista'!$B$4:$L$263,9,0),0)</f>
        <v>177</v>
      </c>
      <c r="K21" s="151">
        <f>IFERROR(VLOOKUP(B21,'Egyéni lista'!$B$4:$L$263,10,0),0)</f>
        <v>557</v>
      </c>
      <c r="L21" s="157">
        <f>IFERROR(VLOOKUP(B21,'Egyéni lista'!$B$4:$L$263,11,0),0)</f>
        <v>1</v>
      </c>
      <c r="M21" s="42">
        <f>SUM(E20:H23)</f>
        <v>2254</v>
      </c>
    </row>
    <row r="22" spans="1:13" ht="15" customHeight="1" x14ac:dyDescent="0.25">
      <c r="A22" s="220"/>
      <c r="B22" s="287" t="s">
        <v>430</v>
      </c>
      <c r="C22" s="43" t="str">
        <f>IFERROR(VLOOKUP(B22,'Egyéni lista'!$B$4:$L$263,2,0),0)</f>
        <v>Bábolna 1</v>
      </c>
      <c r="D22" s="44" t="str">
        <f>IFERROR(VLOOKUP(B22,'Egyéni lista'!$B$4:$L$263,3,0),0)</f>
        <v>Ig. ffi</v>
      </c>
      <c r="E22" s="134">
        <f>IFERROR(VLOOKUP(B22,'Egyéni lista'!$B$4:$L$263,4,0),0)</f>
        <v>133</v>
      </c>
      <c r="F22" s="134">
        <f>IFERROR(VLOOKUP(B22,'Egyéni lista'!$B$4:$L$263,5,0),0)</f>
        <v>160</v>
      </c>
      <c r="G22" s="134">
        <f>IFERROR(VLOOKUP(B22,'Egyéni lista'!$B$4:$L$263,6,0),0)</f>
        <v>132</v>
      </c>
      <c r="H22" s="134">
        <f>IFERROR(VLOOKUP(B22,'Egyéni lista'!$B$4:$L$263,7,0),0)</f>
        <v>135</v>
      </c>
      <c r="I22" s="135">
        <f>IFERROR(VLOOKUP(B22,'Egyéni lista'!$B$4:$L$263,8,0),0)</f>
        <v>381</v>
      </c>
      <c r="J22" s="148">
        <f>IFERROR(VLOOKUP(B22,'Egyéni lista'!$B$4:$L$263,9,0),0)</f>
        <v>179</v>
      </c>
      <c r="K22" s="151">
        <f>IFERROR(VLOOKUP(B22,'Egyéni lista'!$B$4:$L$263,10,0),0)</f>
        <v>560</v>
      </c>
      <c r="L22" s="159">
        <f>IFERROR(VLOOKUP(B22,'Egyéni lista'!$B$4:$L$263,11,0),0)</f>
        <v>4</v>
      </c>
      <c r="M22" s="42">
        <f>SUM(E20:H23)</f>
        <v>2254</v>
      </c>
    </row>
    <row r="23" spans="1:13" ht="15.75" thickBot="1" x14ac:dyDescent="0.3">
      <c r="A23" s="221"/>
      <c r="B23" s="169" t="s">
        <v>431</v>
      </c>
      <c r="C23" s="46" t="str">
        <f>IFERROR(VLOOKUP(B23,'Egyéni lista'!$B$4:$L$263,2,0),0)</f>
        <v>Bábolna 1</v>
      </c>
      <c r="D23" s="51" t="str">
        <f>IFERROR(VLOOKUP(B23,'Egyéni lista'!$B$4:$L$263,3,0),0)</f>
        <v>Ig. ffi</v>
      </c>
      <c r="E23" s="136">
        <f>IFERROR(VLOOKUP(B23,'Egyéni lista'!$B$4:$L$263,4,0),0)</f>
        <v>143</v>
      </c>
      <c r="F23" s="137">
        <f>IFERROR(VLOOKUP(B23,'Egyéni lista'!$B$4:$L$263,5,0),0)</f>
        <v>137</v>
      </c>
      <c r="G23" s="137">
        <f>IFERROR(VLOOKUP(B23,'Egyéni lista'!$B$4:$L$263,6,0),0)</f>
        <v>148</v>
      </c>
      <c r="H23" s="137">
        <f>IFERROR(VLOOKUP(B23,'Egyéni lista'!$B$4:$L$263,7,0),0)</f>
        <v>139</v>
      </c>
      <c r="I23" s="138">
        <f>IFERROR(VLOOKUP(B23,'Egyéni lista'!$B$4:$L$263,8,0),0)</f>
        <v>371</v>
      </c>
      <c r="J23" s="149">
        <f>IFERROR(VLOOKUP(B23,'Egyéni lista'!$B$4:$L$263,9,0),0)</f>
        <v>196</v>
      </c>
      <c r="K23" s="152">
        <f>IFERROR(VLOOKUP(B23,'Egyéni lista'!$B$4:$L$263,10,0),0)</f>
        <v>567</v>
      </c>
      <c r="L23" s="161">
        <f>IFERROR(VLOOKUP(B23,'Egyéni lista'!$B$4:$L$263,11,0),0)</f>
        <v>0</v>
      </c>
      <c r="M23" s="251">
        <f>SUM(E20:H23)</f>
        <v>2254</v>
      </c>
    </row>
    <row r="24" spans="1:13" ht="15" customHeight="1" x14ac:dyDescent="0.25">
      <c r="A24" s="219" t="s">
        <v>11</v>
      </c>
      <c r="B24" s="286" t="s">
        <v>438</v>
      </c>
      <c r="C24" s="35" t="str">
        <f>IFERROR(VLOOKUP(B24,'Egyéni lista'!$B$4:$L$263,2,0),0)</f>
        <v>AD Flexum</v>
      </c>
      <c r="D24" s="36" t="str">
        <f>IFERROR(VLOOKUP(B24,'Egyéni lista'!$B$4:$L$263,3,0),0)</f>
        <v>Ig. ffi</v>
      </c>
      <c r="E24" s="28">
        <f>IFERROR(VLOOKUP(B24,'Egyéni lista'!$B$4:$L$263,4,0),0)</f>
        <v>134</v>
      </c>
      <c r="F24" s="28">
        <f>IFERROR(VLOOKUP(B24,'Egyéni lista'!$B$4:$L$263,5,0),0)</f>
        <v>154</v>
      </c>
      <c r="G24" s="28">
        <f>IFERROR(VLOOKUP(B24,'Egyéni lista'!$B$4:$L$263,6,0),0)</f>
        <v>136</v>
      </c>
      <c r="H24" s="28">
        <f>IFERROR(VLOOKUP(B24,'Egyéni lista'!$B$4:$L$263,7,0),0)</f>
        <v>141</v>
      </c>
      <c r="I24" s="121">
        <f>IFERROR(VLOOKUP(B24,'Egyéni lista'!$B$4:$L$263,8,0),0)</f>
        <v>363</v>
      </c>
      <c r="J24" s="132">
        <f>IFERROR(VLOOKUP(B24,'Egyéni lista'!$B$4:$L$263,9,0),0)</f>
        <v>202</v>
      </c>
      <c r="K24" s="150">
        <f>IFERROR(VLOOKUP(B24,'Egyéni lista'!$B$4:$L$263,10,0),0)</f>
        <v>565</v>
      </c>
      <c r="L24" s="155">
        <f>IFERROR(VLOOKUP(B24,'Egyéni lista'!$B$4:$L$263,11,0),0)</f>
        <v>3</v>
      </c>
      <c r="M24" s="38">
        <f>SUM(E24:H27)</f>
        <v>2242</v>
      </c>
    </row>
    <row r="25" spans="1:13" ht="15" customHeight="1" x14ac:dyDescent="0.25">
      <c r="A25" s="220"/>
      <c r="B25" s="255" t="s">
        <v>415</v>
      </c>
      <c r="C25" s="39" t="str">
        <f>IFERROR(VLOOKUP(B25,'Egyéni lista'!$B$4:$L$263,2,0),0)</f>
        <v>AD Flexum</v>
      </c>
      <c r="D25" s="40" t="str">
        <f>IFERROR(VLOOKUP(B25,'Egyéni lista'!$B$4:$L$263,3,0),0)</f>
        <v>Ig. ffi</v>
      </c>
      <c r="E25" s="20">
        <f>IFERROR(VLOOKUP(B25,'Egyéni lista'!$B$4:$L$263,4,0),0)</f>
        <v>147</v>
      </c>
      <c r="F25" s="20">
        <f>IFERROR(VLOOKUP(B25,'Egyéni lista'!$B$4:$L$263,5,0),0)</f>
        <v>138</v>
      </c>
      <c r="G25" s="20">
        <f>IFERROR(VLOOKUP(B25,'Egyéni lista'!$B$4:$L$263,6,0),0)</f>
        <v>152</v>
      </c>
      <c r="H25" s="20">
        <f>IFERROR(VLOOKUP(B25,'Egyéni lista'!$B$4:$L$263,7,0),0)</f>
        <v>135</v>
      </c>
      <c r="I25" s="122">
        <f>IFERROR(VLOOKUP(B25,'Egyéni lista'!$B$4:$L$263,8,0),0)</f>
        <v>382</v>
      </c>
      <c r="J25" s="132">
        <f>IFERROR(VLOOKUP(B25,'Egyéni lista'!$B$4:$L$263,9,0),0)</f>
        <v>190</v>
      </c>
      <c r="K25" s="151">
        <f>IFERROR(VLOOKUP(B25,'Egyéni lista'!$B$4:$L$263,10,0),0)</f>
        <v>572</v>
      </c>
      <c r="L25" s="157">
        <f>IFERROR(VLOOKUP(B25,'Egyéni lista'!$B$4:$L$263,11,0),0)</f>
        <v>6</v>
      </c>
      <c r="M25" s="42">
        <f>SUM(E24:H27)</f>
        <v>2242</v>
      </c>
    </row>
    <row r="26" spans="1:13" ht="15" customHeight="1" x14ac:dyDescent="0.25">
      <c r="A26" s="220"/>
      <c r="B26" s="279" t="s">
        <v>441</v>
      </c>
      <c r="C26" s="43" t="str">
        <f>IFERROR(VLOOKUP(B26,'Egyéni lista'!$B$4:$L$263,2,0),0)</f>
        <v>AD Flexum</v>
      </c>
      <c r="D26" s="44" t="str">
        <f>IFERROR(VLOOKUP(B26,'Egyéni lista'!$B$4:$L$263,3,0),0)</f>
        <v>Ig. ffi</v>
      </c>
      <c r="E26" s="134">
        <f>IFERROR(VLOOKUP(B26,'Egyéni lista'!$B$4:$L$263,4,0),0)</f>
        <v>156</v>
      </c>
      <c r="F26" s="134">
        <f>IFERROR(VLOOKUP(B26,'Egyéni lista'!$B$4:$L$263,5,0),0)</f>
        <v>132</v>
      </c>
      <c r="G26" s="134">
        <f>IFERROR(VLOOKUP(B26,'Egyéni lista'!$B$4:$L$263,6,0),0)</f>
        <v>134</v>
      </c>
      <c r="H26" s="134">
        <f>IFERROR(VLOOKUP(B26,'Egyéni lista'!$B$4:$L$263,7,0),0)</f>
        <v>143</v>
      </c>
      <c r="I26" s="135">
        <f>IFERROR(VLOOKUP(B26,'Egyéni lista'!$B$4:$L$263,8,0),0)</f>
        <v>405</v>
      </c>
      <c r="J26" s="133">
        <f>IFERROR(VLOOKUP(B26,'Egyéni lista'!$B$4:$L$263,9,0),0)</f>
        <v>160</v>
      </c>
      <c r="K26" s="151">
        <f>IFERROR(VLOOKUP(B26,'Egyéni lista'!$B$4:$L$263,10,0),0)</f>
        <v>565</v>
      </c>
      <c r="L26" s="159">
        <f>IFERROR(VLOOKUP(B26,'Egyéni lista'!$B$4:$L$263,11,0),0)</f>
        <v>7</v>
      </c>
      <c r="M26" s="42">
        <f>SUM(E24:H27)</f>
        <v>2242</v>
      </c>
    </row>
    <row r="27" spans="1:13" ht="15" customHeight="1" thickBot="1" x14ac:dyDescent="0.3">
      <c r="A27" s="221"/>
      <c r="B27" s="154" t="s">
        <v>442</v>
      </c>
      <c r="C27" s="46" t="str">
        <f>IFERROR(VLOOKUP(B27,'Egyéni lista'!$B$4:$L$263,2,0),0)</f>
        <v>AD Flexum</v>
      </c>
      <c r="D27" s="51" t="str">
        <f>IFERROR(VLOOKUP(B27,'Egyéni lista'!$B$4:$L$263,3,0),0)</f>
        <v>Ig. ffi</v>
      </c>
      <c r="E27" s="136">
        <f>IFERROR(VLOOKUP(B27,'Egyéni lista'!$B$4:$L$263,4,0),0)</f>
        <v>142</v>
      </c>
      <c r="F27" s="137">
        <f>IFERROR(VLOOKUP(B27,'Egyéni lista'!$B$4:$L$263,5,0),0)</f>
        <v>130</v>
      </c>
      <c r="G27" s="137">
        <f>IFERROR(VLOOKUP(B27,'Egyéni lista'!$B$4:$L$263,6,0),0)</f>
        <v>140</v>
      </c>
      <c r="H27" s="137">
        <f>IFERROR(VLOOKUP(B27,'Egyéni lista'!$B$4:$L$263,7,0),0)</f>
        <v>128</v>
      </c>
      <c r="I27" s="138">
        <f>IFERROR(VLOOKUP(B27,'Egyéni lista'!$B$4:$L$263,8,0),0)</f>
        <v>376</v>
      </c>
      <c r="J27" s="139">
        <f>IFERROR(VLOOKUP(B27,'Egyéni lista'!$B$4:$L$263,9,0),0)</f>
        <v>164</v>
      </c>
      <c r="K27" s="152">
        <f>IFERROR(VLOOKUP(B27,'Egyéni lista'!$B$4:$L$263,10,0),0)</f>
        <v>540</v>
      </c>
      <c r="L27" s="161">
        <f>IFERROR(VLOOKUP(B27,'Egyéni lista'!$B$4:$L$263,11,0),0)</f>
        <v>6</v>
      </c>
      <c r="M27" s="251">
        <f>SUM(E24:H27)</f>
        <v>2242</v>
      </c>
    </row>
    <row r="28" spans="1:13" ht="15" x14ac:dyDescent="0.25">
      <c r="A28" s="219" t="s">
        <v>12</v>
      </c>
      <c r="B28" s="281" t="s">
        <v>583</v>
      </c>
      <c r="C28" s="35" t="str">
        <f>IFERROR(VLOOKUP(B28,'Egyéni lista'!$B$4:$L$263,2,0),0)</f>
        <v>CSTE 1</v>
      </c>
      <c r="D28" s="36" t="str">
        <f>IFERROR(VLOOKUP(B28,'Egyéni lista'!$B$4:$L$263,3,0),0)</f>
        <v>Ig. ffi</v>
      </c>
      <c r="E28" s="28">
        <f>IFERROR(VLOOKUP(B28,'Egyéni lista'!$B$4:$L$263,4,0),0)</f>
        <v>140</v>
      </c>
      <c r="F28" s="28">
        <f>IFERROR(VLOOKUP(B28,'Egyéni lista'!$B$4:$L$263,5,0),0)</f>
        <v>137</v>
      </c>
      <c r="G28" s="28">
        <f>IFERROR(VLOOKUP(B28,'Egyéni lista'!$B$4:$L$263,6,0),0)</f>
        <v>143</v>
      </c>
      <c r="H28" s="28">
        <f>IFERROR(VLOOKUP(B28,'Egyéni lista'!$B$4:$L$263,7,0),0)</f>
        <v>110</v>
      </c>
      <c r="I28" s="121">
        <f>IFERROR(VLOOKUP(B28,'Egyéni lista'!$B$4:$L$263,8,0),0)</f>
        <v>367</v>
      </c>
      <c r="J28" s="132">
        <f>IFERROR(VLOOKUP(B28,'Egyéni lista'!$B$4:$L$263,9,0),0)</f>
        <v>163</v>
      </c>
      <c r="K28" s="150">
        <f>IFERROR(VLOOKUP(B28,'Egyéni lista'!$B$4:$L$263,10,0),0)</f>
        <v>530</v>
      </c>
      <c r="L28" s="50">
        <f>IFERROR(VLOOKUP(B28,'Egyéni lista'!$B$4:$L$263,11,0),0)</f>
        <v>7</v>
      </c>
      <c r="M28" s="38">
        <f>SUM(E28:H31)</f>
        <v>2220</v>
      </c>
    </row>
    <row r="29" spans="1:13" ht="15" x14ac:dyDescent="0.25">
      <c r="A29" s="220"/>
      <c r="B29" s="282" t="s">
        <v>584</v>
      </c>
      <c r="C29" s="39" t="str">
        <f>IFERROR(VLOOKUP(B29,'Egyéni lista'!$B$4:$L$263,2,0),0)</f>
        <v>CSTE 1</v>
      </c>
      <c r="D29" s="40" t="str">
        <f>IFERROR(VLOOKUP(B29,'Egyéni lista'!$B$4:$L$263,3,0),0)</f>
        <v>Ig. ffi</v>
      </c>
      <c r="E29" s="20">
        <f>IFERROR(VLOOKUP(B29,'Egyéni lista'!$B$4:$L$263,4,0),0)</f>
        <v>149</v>
      </c>
      <c r="F29" s="20">
        <f>IFERROR(VLOOKUP(B29,'Egyéni lista'!$B$4:$L$263,5,0),0)</f>
        <v>138</v>
      </c>
      <c r="G29" s="20">
        <f>IFERROR(VLOOKUP(B29,'Egyéni lista'!$B$4:$L$263,6,0),0)</f>
        <v>157</v>
      </c>
      <c r="H29" s="20">
        <f>IFERROR(VLOOKUP(B29,'Egyéni lista'!$B$4:$L$263,7,0),0)</f>
        <v>119</v>
      </c>
      <c r="I29" s="122">
        <f>IFERROR(VLOOKUP(B29,'Egyéni lista'!$B$4:$L$263,8,0),0)</f>
        <v>382</v>
      </c>
      <c r="J29" s="132">
        <f>IFERROR(VLOOKUP(B29,'Egyéni lista'!$B$4:$L$263,9,0),0)</f>
        <v>181</v>
      </c>
      <c r="K29" s="151">
        <f>IFERROR(VLOOKUP(B29,'Egyéni lista'!$B$4:$L$263,10,0),0)</f>
        <v>563</v>
      </c>
      <c r="L29" s="41">
        <f>IFERROR(VLOOKUP(B29,'Egyéni lista'!$B$4:$L$263,11,0),0)</f>
        <v>9</v>
      </c>
      <c r="M29" s="42">
        <f>SUM(E28:H31)</f>
        <v>2220</v>
      </c>
    </row>
    <row r="30" spans="1:13" ht="15" x14ac:dyDescent="0.25">
      <c r="A30" s="220"/>
      <c r="B30" s="255" t="s">
        <v>585</v>
      </c>
      <c r="C30" s="43" t="str">
        <f>IFERROR(VLOOKUP(B30,'Egyéni lista'!$B$4:$L$263,2,0),0)</f>
        <v>CSTE 1</v>
      </c>
      <c r="D30" s="44" t="str">
        <f>IFERROR(VLOOKUP(B30,'Egyéni lista'!$B$4:$L$263,3,0),0)</f>
        <v>Ig. ffi</v>
      </c>
      <c r="E30" s="134">
        <f>IFERROR(VLOOKUP(B30,'Egyéni lista'!$B$4:$L$263,4,0),0)</f>
        <v>141</v>
      </c>
      <c r="F30" s="134">
        <f>IFERROR(VLOOKUP(B30,'Egyéni lista'!$B$4:$L$263,5,0),0)</f>
        <v>147</v>
      </c>
      <c r="G30" s="134">
        <f>IFERROR(VLOOKUP(B30,'Egyéni lista'!$B$4:$L$263,6,0),0)</f>
        <v>146</v>
      </c>
      <c r="H30" s="134">
        <f>IFERROR(VLOOKUP(B30,'Egyéni lista'!$B$4:$L$263,7,0),0)</f>
        <v>139</v>
      </c>
      <c r="I30" s="135">
        <f>IFERROR(VLOOKUP(B30,'Egyéni lista'!$B$4:$L$263,8,0),0)</f>
        <v>366</v>
      </c>
      <c r="J30" s="133">
        <f>IFERROR(VLOOKUP(B30,'Egyéni lista'!$B$4:$L$263,9,0),0)</f>
        <v>207</v>
      </c>
      <c r="K30" s="151">
        <f>IFERROR(VLOOKUP(B30,'Egyéni lista'!$B$4:$L$263,10,0),0)</f>
        <v>573</v>
      </c>
      <c r="L30" s="45">
        <f>IFERROR(VLOOKUP(B30,'Egyéni lista'!$B$4:$L$263,11,0),0)</f>
        <v>3</v>
      </c>
      <c r="M30" s="42">
        <f>SUM(E28:H31)</f>
        <v>2220</v>
      </c>
    </row>
    <row r="31" spans="1:13" ht="15.75" thickBot="1" x14ac:dyDescent="0.3">
      <c r="A31" s="221"/>
      <c r="B31" s="188" t="s">
        <v>586</v>
      </c>
      <c r="C31" s="46" t="str">
        <f>IFERROR(VLOOKUP(B31,'Egyéni lista'!$B$4:$L$263,2,0),0)</f>
        <v>CSTE 1</v>
      </c>
      <c r="D31" s="51" t="str">
        <f>IFERROR(VLOOKUP(B31,'Egyéni lista'!$B$4:$L$263,3,0),0)</f>
        <v>Ig. ffi</v>
      </c>
      <c r="E31" s="136">
        <f>IFERROR(VLOOKUP(B31,'Egyéni lista'!$B$4:$L$263,4,0),0)</f>
        <v>143</v>
      </c>
      <c r="F31" s="137">
        <f>IFERROR(VLOOKUP(B31,'Egyéni lista'!$B$4:$L$263,5,0),0)</f>
        <v>147</v>
      </c>
      <c r="G31" s="137">
        <f>IFERROR(VLOOKUP(B31,'Egyéni lista'!$B$4:$L$263,6,0),0)</f>
        <v>129</v>
      </c>
      <c r="H31" s="137">
        <f>IFERROR(VLOOKUP(B31,'Egyéni lista'!$B$4:$L$263,7,0),0)</f>
        <v>135</v>
      </c>
      <c r="I31" s="138">
        <f>IFERROR(VLOOKUP(B31,'Egyéni lista'!$B$4:$L$263,8,0),0)</f>
        <v>366</v>
      </c>
      <c r="J31" s="139">
        <f>IFERROR(VLOOKUP(B31,'Egyéni lista'!$B$4:$L$263,9,0),0)</f>
        <v>188</v>
      </c>
      <c r="K31" s="152">
        <f>IFERROR(VLOOKUP(B31,'Egyéni lista'!$B$4:$L$263,10,0),0)</f>
        <v>554</v>
      </c>
      <c r="L31" s="48">
        <f>IFERROR(VLOOKUP(B31,'Egyéni lista'!$B$4:$L$263,11,0),0)</f>
        <v>4</v>
      </c>
      <c r="M31" s="251">
        <f>SUM(E28:H31)</f>
        <v>2220</v>
      </c>
    </row>
    <row r="32" spans="1:13" ht="15" x14ac:dyDescent="0.25">
      <c r="A32" s="219" t="s">
        <v>13</v>
      </c>
      <c r="B32" s="282" t="s">
        <v>601</v>
      </c>
      <c r="C32" s="35" t="str">
        <f>IFERROR(VLOOKUP(B32,'Egyéni lista'!$B$4:$L$263,2,0),0)</f>
        <v>Danóczy Család</v>
      </c>
      <c r="D32" s="36" t="str">
        <f>IFERROR(VLOOKUP(B32,'Egyéni lista'!$B$4:$L$263,3,0),0)</f>
        <v>Ig. nő</v>
      </c>
      <c r="E32" s="28">
        <f>IFERROR(VLOOKUP(B32,'Egyéni lista'!$B$4:$L$263,4,0),0)</f>
        <v>128</v>
      </c>
      <c r="F32" s="28">
        <f>IFERROR(VLOOKUP(B32,'Egyéni lista'!$B$4:$L$263,5,0),0)</f>
        <v>149</v>
      </c>
      <c r="G32" s="28">
        <f>IFERROR(VLOOKUP(B32,'Egyéni lista'!$B$4:$L$263,6,0),0)</f>
        <v>124</v>
      </c>
      <c r="H32" s="28">
        <f>IFERROR(VLOOKUP(B32,'Egyéni lista'!$B$4:$L$263,7,0),0)</f>
        <v>152</v>
      </c>
      <c r="I32" s="121">
        <f>IFERROR(VLOOKUP(B32,'Egyéni lista'!$B$4:$L$263,8,0),0)</f>
        <v>352</v>
      </c>
      <c r="J32" s="132">
        <f>IFERROR(VLOOKUP(B32,'Egyéni lista'!$B$4:$L$263,9,0),0)</f>
        <v>201</v>
      </c>
      <c r="K32" s="150">
        <f>IFERROR(VLOOKUP(B32,'Egyéni lista'!$B$4:$L$263,10,0),0)</f>
        <v>553</v>
      </c>
      <c r="L32" s="37">
        <f>IFERROR(VLOOKUP(B32,'Egyéni lista'!$B$4:$L$263,11,0),0)</f>
        <v>2</v>
      </c>
      <c r="M32" s="38">
        <f>SUM(E32:H35)</f>
        <v>2198</v>
      </c>
    </row>
    <row r="33" spans="1:13" ht="15" x14ac:dyDescent="0.25">
      <c r="A33" s="220"/>
      <c r="B33" s="282" t="s">
        <v>602</v>
      </c>
      <c r="C33" s="39" t="str">
        <f>IFERROR(VLOOKUP(B33,'Egyéni lista'!$B$4:$L$263,2,0),0)</f>
        <v>Danóczy Család</v>
      </c>
      <c r="D33" s="40" t="str">
        <f>IFERROR(VLOOKUP(B33,'Egyéni lista'!$B$4:$L$263,3,0),0)</f>
        <v>Ig. nő</v>
      </c>
      <c r="E33" s="20">
        <f>IFERROR(VLOOKUP(B33,'Egyéni lista'!$B$4:$L$263,4,0),0)</f>
        <v>135</v>
      </c>
      <c r="F33" s="20">
        <f>IFERROR(VLOOKUP(B33,'Egyéni lista'!$B$4:$L$263,5,0),0)</f>
        <v>128</v>
      </c>
      <c r="G33" s="20">
        <f>IFERROR(VLOOKUP(B33,'Egyéni lista'!$B$4:$L$263,6,0),0)</f>
        <v>144</v>
      </c>
      <c r="H33" s="20">
        <f>IFERROR(VLOOKUP(B33,'Egyéni lista'!$B$4:$L$263,7,0),0)</f>
        <v>123</v>
      </c>
      <c r="I33" s="122">
        <f>IFERROR(VLOOKUP(B33,'Egyéni lista'!$B$4:$L$263,8,0),0)</f>
        <v>347</v>
      </c>
      <c r="J33" s="132">
        <f>IFERROR(VLOOKUP(B33,'Egyéni lista'!$B$4:$L$263,9,0),0)</f>
        <v>183</v>
      </c>
      <c r="K33" s="151">
        <f>IFERROR(VLOOKUP(B33,'Egyéni lista'!$B$4:$L$263,10,0),0)</f>
        <v>530</v>
      </c>
      <c r="L33" s="41">
        <f>IFERROR(VLOOKUP(B33,'Egyéni lista'!$B$4:$L$263,11,0),0)</f>
        <v>4</v>
      </c>
      <c r="M33" s="42">
        <f>SUM(E32:H35)</f>
        <v>2198</v>
      </c>
    </row>
    <row r="34" spans="1:13" ht="15" x14ac:dyDescent="0.25">
      <c r="A34" s="220"/>
      <c r="B34" s="282" t="s">
        <v>603</v>
      </c>
      <c r="C34" s="43" t="str">
        <f>IFERROR(VLOOKUP(B34,'Egyéni lista'!$B$4:$L$263,2,0),0)</f>
        <v>Danóczy Család</v>
      </c>
      <c r="D34" s="44" t="str">
        <f>IFERROR(VLOOKUP(B34,'Egyéni lista'!$B$4:$L$263,3,0),0)</f>
        <v>Ig. ffi</v>
      </c>
      <c r="E34" s="134">
        <f>IFERROR(VLOOKUP(B34,'Egyéni lista'!$B$4:$L$263,4,0),0)</f>
        <v>156</v>
      </c>
      <c r="F34" s="134">
        <f>IFERROR(VLOOKUP(B34,'Egyéni lista'!$B$4:$L$263,5,0),0)</f>
        <v>168</v>
      </c>
      <c r="G34" s="134">
        <f>IFERROR(VLOOKUP(B34,'Egyéni lista'!$B$4:$L$263,6,0),0)</f>
        <v>156</v>
      </c>
      <c r="H34" s="134">
        <f>IFERROR(VLOOKUP(B34,'Egyéni lista'!$B$4:$L$263,7,0),0)</f>
        <v>131</v>
      </c>
      <c r="I34" s="135">
        <f>IFERROR(VLOOKUP(B34,'Egyéni lista'!$B$4:$L$263,8,0),0)</f>
        <v>373</v>
      </c>
      <c r="J34" s="133">
        <f>IFERROR(VLOOKUP(B34,'Egyéni lista'!$B$4:$L$263,9,0),0)</f>
        <v>238</v>
      </c>
      <c r="K34" s="151">
        <f>IFERROR(VLOOKUP(B34,'Egyéni lista'!$B$4:$L$263,10,0),0)</f>
        <v>611</v>
      </c>
      <c r="L34" s="45">
        <f>IFERROR(VLOOKUP(B34,'Egyéni lista'!$B$4:$L$263,11,0),0)</f>
        <v>0</v>
      </c>
      <c r="M34" s="42">
        <f>SUM(E32:H35)</f>
        <v>2198</v>
      </c>
    </row>
    <row r="35" spans="1:13" ht="15.75" thickBot="1" x14ac:dyDescent="0.3">
      <c r="A35" s="221"/>
      <c r="B35" s="205" t="s">
        <v>604</v>
      </c>
      <c r="C35" s="46" t="str">
        <f>IFERROR(VLOOKUP(B35,'Egyéni lista'!$B$4:$L$263,2,0),0)</f>
        <v>Danóczy Család</v>
      </c>
      <c r="D35" s="51" t="str">
        <f>IFERROR(VLOOKUP(B35,'Egyéni lista'!$B$4:$L$263,3,0),0)</f>
        <v>Ig. ffi szen</v>
      </c>
      <c r="E35" s="136">
        <f>IFERROR(VLOOKUP(B35,'Egyéni lista'!$B$4:$L$263,4,0),0)</f>
        <v>133</v>
      </c>
      <c r="F35" s="137">
        <f>IFERROR(VLOOKUP(B35,'Egyéni lista'!$B$4:$L$263,5,0),0)</f>
        <v>130</v>
      </c>
      <c r="G35" s="137">
        <f>IFERROR(VLOOKUP(B35,'Egyéni lista'!$B$4:$L$263,6,0),0)</f>
        <v>119</v>
      </c>
      <c r="H35" s="137">
        <f>IFERROR(VLOOKUP(B35,'Egyéni lista'!$B$4:$L$263,7,0),0)</f>
        <v>122</v>
      </c>
      <c r="I35" s="138">
        <f>IFERROR(VLOOKUP(B35,'Egyéni lista'!$B$4:$L$263,8,0),0)</f>
        <v>343</v>
      </c>
      <c r="J35" s="139">
        <f>IFERROR(VLOOKUP(B35,'Egyéni lista'!$B$4:$L$263,9,0),0)</f>
        <v>161</v>
      </c>
      <c r="K35" s="152">
        <f>IFERROR(VLOOKUP(B35,'Egyéni lista'!$B$4:$L$263,10,0),0)</f>
        <v>504</v>
      </c>
      <c r="L35" s="48">
        <f>IFERROR(VLOOKUP(B35,'Egyéni lista'!$B$4:$L$263,11,0),0)</f>
        <v>6</v>
      </c>
      <c r="M35" s="251">
        <f>SUM(E32:H35)</f>
        <v>2198</v>
      </c>
    </row>
    <row r="36" spans="1:13" ht="15" x14ac:dyDescent="0.25">
      <c r="A36" s="219" t="s">
        <v>14</v>
      </c>
      <c r="B36" s="283" t="s">
        <v>348</v>
      </c>
      <c r="C36" s="35" t="str">
        <f>IFERROR(VLOOKUP(B36,'Egyéni lista'!$B$4:$L$263,2,0),0)</f>
        <v>Ajka Kristály SE</v>
      </c>
      <c r="D36" s="36" t="str">
        <f>IFERROR(VLOOKUP(B36,'Egyéni lista'!$B$4:$L$263,3,0),0)</f>
        <v>Ig. ffi</v>
      </c>
      <c r="E36" s="28">
        <f>IFERROR(VLOOKUP(B36,'Egyéni lista'!$B$4:$L$263,4,0),0)</f>
        <v>149</v>
      </c>
      <c r="F36" s="28">
        <f>IFERROR(VLOOKUP(B36,'Egyéni lista'!$B$4:$L$263,5,0),0)</f>
        <v>150</v>
      </c>
      <c r="G36" s="28">
        <f>IFERROR(VLOOKUP(B36,'Egyéni lista'!$B$4:$L$263,6,0),0)</f>
        <v>155</v>
      </c>
      <c r="H36" s="28">
        <f>IFERROR(VLOOKUP(B36,'Egyéni lista'!$B$4:$L$263,7,0),0)</f>
        <v>136</v>
      </c>
      <c r="I36" s="121">
        <f>IFERROR(VLOOKUP(B36,'Egyéni lista'!$B$4:$L$263,8,0),0)</f>
        <v>393</v>
      </c>
      <c r="J36" s="132">
        <f>IFERROR(VLOOKUP(B36,'Egyéni lista'!$B$4:$L$263,9,0),0)</f>
        <v>197</v>
      </c>
      <c r="K36" s="150">
        <f>IFERROR(VLOOKUP(B36,'Egyéni lista'!$B$4:$L$263,10,0),0)</f>
        <v>590</v>
      </c>
      <c r="L36" s="156">
        <f>IFERROR(VLOOKUP(B36,'Egyéni lista'!$B$4:$L$263,11,0),0)</f>
        <v>2</v>
      </c>
      <c r="M36" s="38">
        <f>SUM(E36:H39)</f>
        <v>2191</v>
      </c>
    </row>
    <row r="37" spans="1:13" ht="15" x14ac:dyDescent="0.25">
      <c r="A37" s="220"/>
      <c r="B37" s="287" t="s">
        <v>300</v>
      </c>
      <c r="C37" s="39" t="str">
        <f>IFERROR(VLOOKUP(B37,'Egyéni lista'!$B$4:$L$263,2,0),0)</f>
        <v>Ajka Kristály SE</v>
      </c>
      <c r="D37" s="40" t="str">
        <f>IFERROR(VLOOKUP(B37,'Egyéni lista'!$B$4:$L$263,3,0),0)</f>
        <v>Ig. ffi</v>
      </c>
      <c r="E37" s="20">
        <f>IFERROR(VLOOKUP(B37,'Egyéni lista'!$B$4:$L$263,4,0),0)</f>
        <v>129</v>
      </c>
      <c r="F37" s="20">
        <f>IFERROR(VLOOKUP(B37,'Egyéni lista'!$B$4:$L$263,5,0),0)</f>
        <v>141</v>
      </c>
      <c r="G37" s="20">
        <f>IFERROR(VLOOKUP(B37,'Egyéni lista'!$B$4:$L$263,6,0),0)</f>
        <v>136</v>
      </c>
      <c r="H37" s="20">
        <f>IFERROR(VLOOKUP(B37,'Egyéni lista'!$B$4:$L$263,7,0),0)</f>
        <v>139</v>
      </c>
      <c r="I37" s="122">
        <f>IFERROR(VLOOKUP(B37,'Egyéni lista'!$B$4:$L$263,8,0),0)</f>
        <v>346</v>
      </c>
      <c r="J37" s="132">
        <f>IFERROR(VLOOKUP(B37,'Egyéni lista'!$B$4:$L$263,9,0),0)</f>
        <v>199</v>
      </c>
      <c r="K37" s="151">
        <f>IFERROR(VLOOKUP(B37,'Egyéni lista'!$B$4:$L$263,10,0),0)</f>
        <v>545</v>
      </c>
      <c r="L37" s="158">
        <f>IFERROR(VLOOKUP(B37,'Egyéni lista'!$B$4:$L$263,11,0),0)</f>
        <v>2</v>
      </c>
      <c r="M37" s="42">
        <f>SUM(E36:H39)</f>
        <v>2191</v>
      </c>
    </row>
    <row r="38" spans="1:13" ht="15" x14ac:dyDescent="0.25">
      <c r="A38" s="220"/>
      <c r="B38" s="279" t="s">
        <v>301</v>
      </c>
      <c r="C38" s="43" t="str">
        <f>IFERROR(VLOOKUP(B38,'Egyéni lista'!$B$4:$L$263,2,0),0)</f>
        <v>Ajka Kristály SE</v>
      </c>
      <c r="D38" s="44" t="str">
        <f>IFERROR(VLOOKUP(B38,'Egyéni lista'!$B$4:$L$263,3,0),0)</f>
        <v>Ig. ffi</v>
      </c>
      <c r="E38" s="134">
        <f>IFERROR(VLOOKUP(B38,'Egyéni lista'!$B$4:$L$263,4,0),0)</f>
        <v>143</v>
      </c>
      <c r="F38" s="134">
        <f>IFERROR(VLOOKUP(B38,'Egyéni lista'!$B$4:$L$263,5,0),0)</f>
        <v>132</v>
      </c>
      <c r="G38" s="134">
        <f>IFERROR(VLOOKUP(B38,'Egyéni lista'!$B$4:$L$263,6,0),0)</f>
        <v>128</v>
      </c>
      <c r="H38" s="134">
        <f>IFERROR(VLOOKUP(B38,'Egyéni lista'!$B$4:$L$263,7,0),0)</f>
        <v>126</v>
      </c>
      <c r="I38" s="135">
        <f>IFERROR(VLOOKUP(B38,'Egyéni lista'!$B$4:$L$263,8,0),0)</f>
        <v>354</v>
      </c>
      <c r="J38" s="133">
        <f>IFERROR(VLOOKUP(B38,'Egyéni lista'!$B$4:$L$263,9,0),0)</f>
        <v>175</v>
      </c>
      <c r="K38" s="151">
        <f>IFERROR(VLOOKUP(B38,'Egyéni lista'!$B$4:$L$263,10,0),0)</f>
        <v>529</v>
      </c>
      <c r="L38" s="160">
        <f>IFERROR(VLOOKUP(B38,'Egyéni lista'!$B$4:$L$263,11,0),0)</f>
        <v>2</v>
      </c>
      <c r="M38" s="42">
        <f>SUM(E36:H39)</f>
        <v>2191</v>
      </c>
    </row>
    <row r="39" spans="1:13" ht="15.75" thickBot="1" x14ac:dyDescent="0.3">
      <c r="A39" s="221"/>
      <c r="B39" s="154" t="s">
        <v>302</v>
      </c>
      <c r="C39" s="46" t="str">
        <f>IFERROR(VLOOKUP(B39,'Egyéni lista'!$B$4:$L$263,2,0),0)</f>
        <v>Ajka Kristály SE</v>
      </c>
      <c r="D39" s="51" t="str">
        <f>IFERROR(VLOOKUP(B39,'Egyéni lista'!$B$4:$L$263,3,0),0)</f>
        <v>Ig. ffi</v>
      </c>
      <c r="E39" s="136">
        <f>IFERROR(VLOOKUP(B39,'Egyéni lista'!$B$4:$L$263,4,0),0)</f>
        <v>121</v>
      </c>
      <c r="F39" s="137">
        <f>IFERROR(VLOOKUP(B39,'Egyéni lista'!$B$4:$L$263,5,0),0)</f>
        <v>139</v>
      </c>
      <c r="G39" s="137">
        <f>IFERROR(VLOOKUP(B39,'Egyéni lista'!$B$4:$L$263,6,0),0)</f>
        <v>132</v>
      </c>
      <c r="H39" s="137">
        <f>IFERROR(VLOOKUP(B39,'Egyéni lista'!$B$4:$L$263,7,0),0)</f>
        <v>135</v>
      </c>
      <c r="I39" s="138">
        <f>IFERROR(VLOOKUP(B39,'Egyéni lista'!$B$4:$L$263,8,0),0)</f>
        <v>349</v>
      </c>
      <c r="J39" s="139">
        <f>IFERROR(VLOOKUP(B39,'Egyéni lista'!$B$4:$L$263,9,0),0)</f>
        <v>178</v>
      </c>
      <c r="K39" s="152">
        <f>IFERROR(VLOOKUP(B39,'Egyéni lista'!$B$4:$L$263,10,0),0)</f>
        <v>527</v>
      </c>
      <c r="L39" s="162">
        <f>IFERROR(VLOOKUP(B39,'Egyéni lista'!$B$4:$L$263,11,0),0)</f>
        <v>6</v>
      </c>
      <c r="M39" s="251">
        <f>SUM(E36:H39)</f>
        <v>2191</v>
      </c>
    </row>
    <row r="40" spans="1:13" ht="15" x14ac:dyDescent="0.25">
      <c r="A40" s="219" t="s">
        <v>15</v>
      </c>
      <c r="B40" s="281" t="s">
        <v>608</v>
      </c>
      <c r="C40" s="35" t="str">
        <f>IFERROR(VLOOKUP(B40,'Egyéni lista'!$B$4:$L$263,2,0),0)</f>
        <v>Péti MTE 1</v>
      </c>
      <c r="D40" s="36" t="str">
        <f>IFERROR(VLOOKUP(B40,'Egyéni lista'!$B$4:$L$263,3,0),0)</f>
        <v>Ig. ffi</v>
      </c>
      <c r="E40" s="28">
        <f>IFERROR(VLOOKUP(B40,'Egyéni lista'!$B$4:$L$263,4,0),0)</f>
        <v>148</v>
      </c>
      <c r="F40" s="28">
        <f>IFERROR(VLOOKUP(B40,'Egyéni lista'!$B$4:$L$263,5,0),0)</f>
        <v>137</v>
      </c>
      <c r="G40" s="28">
        <f>IFERROR(VLOOKUP(B40,'Egyéni lista'!$B$4:$L$263,6,0),0)</f>
        <v>142</v>
      </c>
      <c r="H40" s="28">
        <f>IFERROR(VLOOKUP(B40,'Egyéni lista'!$B$4:$L$263,7,0),0)</f>
        <v>135</v>
      </c>
      <c r="I40" s="121">
        <f>IFERROR(VLOOKUP(B40,'Egyéni lista'!$B$4:$L$263,8,0),0)</f>
        <v>394</v>
      </c>
      <c r="J40" s="132">
        <f>IFERROR(VLOOKUP(B40,'Egyéni lista'!$B$4:$L$263,9,0),0)</f>
        <v>168</v>
      </c>
      <c r="K40" s="150">
        <f>IFERROR(VLOOKUP(B40,'Egyéni lista'!$B$4:$L$263,10,0),0)</f>
        <v>562</v>
      </c>
      <c r="L40" s="37">
        <f>IFERROR(VLOOKUP(B40,'Egyéni lista'!$B$4:$L$263,11,0),0)</f>
        <v>4</v>
      </c>
      <c r="M40" s="38">
        <f>SUM(E40:H43)</f>
        <v>2183</v>
      </c>
    </row>
    <row r="41" spans="1:13" ht="15" x14ac:dyDescent="0.25">
      <c r="A41" s="220"/>
      <c r="B41" s="282" t="s">
        <v>609</v>
      </c>
      <c r="C41" s="39" t="str">
        <f>IFERROR(VLOOKUP(B41,'Egyéni lista'!$B$4:$L$263,2,0),0)</f>
        <v>Péti MTE 1</v>
      </c>
      <c r="D41" s="40" t="str">
        <f>IFERROR(VLOOKUP(B41,'Egyéni lista'!$B$4:$L$263,3,0),0)</f>
        <v>Ig. ffi</v>
      </c>
      <c r="E41" s="20">
        <f>IFERROR(VLOOKUP(B41,'Egyéni lista'!$B$4:$L$263,4,0),0)</f>
        <v>123</v>
      </c>
      <c r="F41" s="20">
        <f>IFERROR(VLOOKUP(B41,'Egyéni lista'!$B$4:$L$263,5,0),0)</f>
        <v>132</v>
      </c>
      <c r="G41" s="20">
        <f>IFERROR(VLOOKUP(B41,'Egyéni lista'!$B$4:$L$263,6,0),0)</f>
        <v>143</v>
      </c>
      <c r="H41" s="20">
        <f>IFERROR(VLOOKUP(B41,'Egyéni lista'!$B$4:$L$263,7,0),0)</f>
        <v>151</v>
      </c>
      <c r="I41" s="122">
        <f>IFERROR(VLOOKUP(B41,'Egyéni lista'!$B$4:$L$263,8,0),0)</f>
        <v>344</v>
      </c>
      <c r="J41" s="132">
        <f>IFERROR(VLOOKUP(B41,'Egyéni lista'!$B$4:$L$263,9,0),0)</f>
        <v>205</v>
      </c>
      <c r="K41" s="151">
        <f>IFERROR(VLOOKUP(B41,'Egyéni lista'!$B$4:$L$263,10,0),0)</f>
        <v>549</v>
      </c>
      <c r="L41" s="41">
        <f>IFERROR(VLOOKUP(B41,'Egyéni lista'!$B$4:$L$263,11,0),0)</f>
        <v>5</v>
      </c>
      <c r="M41" s="42">
        <f>SUM(E40:H43)</f>
        <v>2183</v>
      </c>
    </row>
    <row r="42" spans="1:13" ht="15" x14ac:dyDescent="0.25">
      <c r="A42" s="220"/>
      <c r="B42" s="282" t="s">
        <v>610</v>
      </c>
      <c r="C42" s="43" t="str">
        <f>IFERROR(VLOOKUP(B42,'Egyéni lista'!$B$4:$L$263,2,0),0)</f>
        <v>Péti MTE 1</v>
      </c>
      <c r="D42" s="44" t="str">
        <f>IFERROR(VLOOKUP(B42,'Egyéni lista'!$B$4:$L$263,3,0),0)</f>
        <v>Ig. ffi</v>
      </c>
      <c r="E42" s="134">
        <f>IFERROR(VLOOKUP(B42,'Egyéni lista'!$B$4:$L$263,4,0),0)</f>
        <v>150</v>
      </c>
      <c r="F42" s="134">
        <f>IFERROR(VLOOKUP(B42,'Egyéni lista'!$B$4:$L$263,5,0),0)</f>
        <v>123</v>
      </c>
      <c r="G42" s="134">
        <f>IFERROR(VLOOKUP(B42,'Egyéni lista'!$B$4:$L$263,6,0),0)</f>
        <v>132</v>
      </c>
      <c r="H42" s="134">
        <f>IFERROR(VLOOKUP(B42,'Egyéni lista'!$B$4:$L$263,7,0),0)</f>
        <v>146</v>
      </c>
      <c r="I42" s="135">
        <f>IFERROR(VLOOKUP(B42,'Egyéni lista'!$B$4:$L$263,8,0),0)</f>
        <v>370</v>
      </c>
      <c r="J42" s="133">
        <f>IFERROR(VLOOKUP(B42,'Egyéni lista'!$B$4:$L$263,9,0),0)</f>
        <v>181</v>
      </c>
      <c r="K42" s="151">
        <f>IFERROR(VLOOKUP(B42,'Egyéni lista'!$B$4:$L$263,10,0),0)</f>
        <v>551</v>
      </c>
      <c r="L42" s="45">
        <f>IFERROR(VLOOKUP(B42,'Egyéni lista'!$B$4:$L$263,11,0),0)</f>
        <v>3</v>
      </c>
      <c r="M42" s="42">
        <f>SUM(E40:H43)</f>
        <v>2183</v>
      </c>
    </row>
    <row r="43" spans="1:13" ht="15.75" thickBot="1" x14ac:dyDescent="0.3">
      <c r="A43" s="221"/>
      <c r="B43" s="205" t="s">
        <v>611</v>
      </c>
      <c r="C43" s="46" t="str">
        <f>IFERROR(VLOOKUP(B43,'Egyéni lista'!$B$4:$L$263,2,0),0)</f>
        <v>Péti MTE 1</v>
      </c>
      <c r="D43" s="51" t="str">
        <f>IFERROR(VLOOKUP(B43,'Egyéni lista'!$B$4:$L$263,3,0),0)</f>
        <v>Ig. ffi</v>
      </c>
      <c r="E43" s="136">
        <f>IFERROR(VLOOKUP(B43,'Egyéni lista'!$B$4:$L$263,4,0),0)</f>
        <v>128</v>
      </c>
      <c r="F43" s="137">
        <f>IFERROR(VLOOKUP(B43,'Egyéni lista'!$B$4:$L$263,5,0),0)</f>
        <v>145</v>
      </c>
      <c r="G43" s="137">
        <f>IFERROR(VLOOKUP(B43,'Egyéni lista'!$B$4:$L$263,6,0),0)</f>
        <v>124</v>
      </c>
      <c r="H43" s="137">
        <f>IFERROR(VLOOKUP(B43,'Egyéni lista'!$B$4:$L$263,7,0),0)</f>
        <v>124</v>
      </c>
      <c r="I43" s="138">
        <f>IFERROR(VLOOKUP(B43,'Egyéni lista'!$B$4:$L$263,8,0),0)</f>
        <v>351</v>
      </c>
      <c r="J43" s="139">
        <f>IFERROR(VLOOKUP(B43,'Egyéni lista'!$B$4:$L$263,9,0),0)</f>
        <v>170</v>
      </c>
      <c r="K43" s="152">
        <f>IFERROR(VLOOKUP(B43,'Egyéni lista'!$B$4:$L$263,10,0),0)</f>
        <v>521</v>
      </c>
      <c r="L43" s="48">
        <f>IFERROR(VLOOKUP(B43,'Egyéni lista'!$B$4:$L$263,11,0),0)</f>
        <v>2</v>
      </c>
      <c r="M43" s="251">
        <f>SUM(E40:H43)</f>
        <v>2183</v>
      </c>
    </row>
    <row r="44" spans="1:13" ht="15" x14ac:dyDescent="0.2">
      <c r="A44" s="219" t="s">
        <v>26</v>
      </c>
      <c r="B44" s="290" t="s">
        <v>357</v>
      </c>
      <c r="C44" s="35" t="str">
        <f>IFERROR(VLOOKUP(B44,'Egyéni lista'!$B$4:$L$263,2,0),0)</f>
        <v>Sopron 1</v>
      </c>
      <c r="D44" s="36" t="str">
        <f>IFERROR(VLOOKUP(B44,'Egyéni lista'!$B$4:$L$263,3,0),0)</f>
        <v>Ig. ffi</v>
      </c>
      <c r="E44" s="28">
        <f>IFERROR(VLOOKUP(B44,'Egyéni lista'!$B$4:$L$263,4,0),0)</f>
        <v>127</v>
      </c>
      <c r="F44" s="28">
        <f>IFERROR(VLOOKUP(B44,'Egyéni lista'!$B$4:$L$263,5,0),0)</f>
        <v>131</v>
      </c>
      <c r="G44" s="28">
        <f>IFERROR(VLOOKUP(B44,'Egyéni lista'!$B$4:$L$263,6,0),0)</f>
        <v>140</v>
      </c>
      <c r="H44" s="28">
        <f>IFERROR(VLOOKUP(B44,'Egyéni lista'!$B$4:$L$263,7,0),0)</f>
        <v>129</v>
      </c>
      <c r="I44" s="121">
        <f>IFERROR(VLOOKUP(B44,'Egyéni lista'!$B$4:$L$263,8,0),0)</f>
        <v>355</v>
      </c>
      <c r="J44" s="132">
        <f>IFERROR(VLOOKUP(B44,'Egyéni lista'!$B$4:$L$263,9,0),0)</f>
        <v>172</v>
      </c>
      <c r="K44" s="150">
        <f>IFERROR(VLOOKUP(B44,'Egyéni lista'!$B$4:$L$263,10,0),0)</f>
        <v>527</v>
      </c>
      <c r="L44" s="156">
        <f>IFERROR(VLOOKUP(B44,'Egyéni lista'!$B$4:$L$263,11,0),0)</f>
        <v>10</v>
      </c>
      <c r="M44" s="38">
        <f>SUM(E44:H47)</f>
        <v>2161</v>
      </c>
    </row>
    <row r="45" spans="1:13" ht="15" x14ac:dyDescent="0.25">
      <c r="A45" s="220"/>
      <c r="B45" s="287" t="s">
        <v>359</v>
      </c>
      <c r="C45" s="39" t="str">
        <f>IFERROR(VLOOKUP(B45,'Egyéni lista'!$B$4:$L$263,2,0),0)</f>
        <v>Sopron 1</v>
      </c>
      <c r="D45" s="40" t="str">
        <f>IFERROR(VLOOKUP(B45,'Egyéni lista'!$B$4:$L$263,3,0),0)</f>
        <v>Ig. ffi</v>
      </c>
      <c r="E45" s="20">
        <f>IFERROR(VLOOKUP(B45,'Egyéni lista'!$B$4:$L$263,4,0),0)</f>
        <v>120</v>
      </c>
      <c r="F45" s="20">
        <f>IFERROR(VLOOKUP(B45,'Egyéni lista'!$B$4:$L$263,5,0),0)</f>
        <v>114</v>
      </c>
      <c r="G45" s="20">
        <f>IFERROR(VLOOKUP(B45,'Egyéni lista'!$B$4:$L$263,6,0),0)</f>
        <v>121</v>
      </c>
      <c r="H45" s="20">
        <f>IFERROR(VLOOKUP(B45,'Egyéni lista'!$B$4:$L$263,7,0),0)</f>
        <v>129</v>
      </c>
      <c r="I45" s="122">
        <f>IFERROR(VLOOKUP(B45,'Egyéni lista'!$B$4:$L$263,8,0),0)</f>
        <v>340</v>
      </c>
      <c r="J45" s="132">
        <f>IFERROR(VLOOKUP(B45,'Egyéni lista'!$B$4:$L$263,9,0),0)</f>
        <v>144</v>
      </c>
      <c r="K45" s="151">
        <f>IFERROR(VLOOKUP(B45,'Egyéni lista'!$B$4:$L$263,10,0),0)</f>
        <v>484</v>
      </c>
      <c r="L45" s="158">
        <f>IFERROR(VLOOKUP(B45,'Egyéni lista'!$B$4:$L$263,11,0),0)</f>
        <v>11</v>
      </c>
      <c r="M45" s="42">
        <f>SUM(E44:H47)</f>
        <v>2161</v>
      </c>
    </row>
    <row r="46" spans="1:13" ht="15" x14ac:dyDescent="0.25">
      <c r="A46" s="220"/>
      <c r="B46" s="287" t="s">
        <v>360</v>
      </c>
      <c r="C46" s="43" t="str">
        <f>IFERROR(VLOOKUP(B46,'Egyéni lista'!$B$4:$L$263,2,0),0)</f>
        <v>Sopron 1</v>
      </c>
      <c r="D46" s="44" t="str">
        <f>IFERROR(VLOOKUP(B46,'Egyéni lista'!$B$4:$L$263,3,0),0)</f>
        <v>Ig. ffi</v>
      </c>
      <c r="E46" s="134">
        <f>IFERROR(VLOOKUP(B46,'Egyéni lista'!$B$4:$L$263,4,0),0)</f>
        <v>139</v>
      </c>
      <c r="F46" s="134">
        <f>IFERROR(VLOOKUP(B46,'Egyéni lista'!$B$4:$L$263,5,0),0)</f>
        <v>145</v>
      </c>
      <c r="G46" s="134">
        <f>IFERROR(VLOOKUP(B46,'Egyéni lista'!$B$4:$L$263,6,0),0)</f>
        <v>161</v>
      </c>
      <c r="H46" s="134">
        <f>IFERROR(VLOOKUP(B46,'Egyéni lista'!$B$4:$L$263,7,0),0)</f>
        <v>158</v>
      </c>
      <c r="I46" s="135">
        <f>IFERROR(VLOOKUP(B46,'Egyéni lista'!$B$4:$L$263,8,0),0)</f>
        <v>394</v>
      </c>
      <c r="J46" s="133">
        <f>IFERROR(VLOOKUP(B46,'Egyéni lista'!$B$4:$L$263,9,0),0)</f>
        <v>209</v>
      </c>
      <c r="K46" s="151">
        <f>IFERROR(VLOOKUP(B46,'Egyéni lista'!$B$4:$L$263,10,0),0)</f>
        <v>603</v>
      </c>
      <c r="L46" s="160">
        <f>IFERROR(VLOOKUP(B46,'Egyéni lista'!$B$4:$L$263,11,0),0)</f>
        <v>1</v>
      </c>
      <c r="M46" s="42">
        <f>SUM(E44:H47)</f>
        <v>2161</v>
      </c>
    </row>
    <row r="47" spans="1:13" ht="15.75" thickBot="1" x14ac:dyDescent="0.3">
      <c r="A47" s="221"/>
      <c r="B47" s="287" t="s">
        <v>361</v>
      </c>
      <c r="C47" s="46" t="str">
        <f>IFERROR(VLOOKUP(B47,'Egyéni lista'!$B$4:$L$263,2,0),0)</f>
        <v>Sopron 1</v>
      </c>
      <c r="D47" s="51" t="str">
        <f>IFERROR(VLOOKUP(B47,'Egyéni lista'!$B$4:$L$263,3,0),0)</f>
        <v>Ig. ffi szen</v>
      </c>
      <c r="E47" s="136">
        <f>IFERROR(VLOOKUP(B47,'Egyéni lista'!$B$4:$L$263,4,0),0)</f>
        <v>125</v>
      </c>
      <c r="F47" s="137">
        <f>IFERROR(VLOOKUP(B47,'Egyéni lista'!$B$4:$L$263,5,0),0)</f>
        <v>114</v>
      </c>
      <c r="G47" s="137">
        <f>IFERROR(VLOOKUP(B47,'Egyéni lista'!$B$4:$L$263,6,0),0)</f>
        <v>146</v>
      </c>
      <c r="H47" s="137">
        <f>IFERROR(VLOOKUP(B47,'Egyéni lista'!$B$4:$L$263,7,0),0)</f>
        <v>162</v>
      </c>
      <c r="I47" s="138">
        <f>IFERROR(VLOOKUP(B47,'Egyéni lista'!$B$4:$L$263,8,0),0)</f>
        <v>365</v>
      </c>
      <c r="J47" s="139">
        <f>IFERROR(VLOOKUP(B47,'Egyéni lista'!$B$4:$L$263,9,0),0)</f>
        <v>182</v>
      </c>
      <c r="K47" s="152">
        <f>IFERROR(VLOOKUP(B47,'Egyéni lista'!$B$4:$L$263,10,0),0)</f>
        <v>547</v>
      </c>
      <c r="L47" s="162">
        <f>IFERROR(VLOOKUP(B47,'Egyéni lista'!$B$4:$L$263,11,0),0)</f>
        <v>7</v>
      </c>
      <c r="M47" s="251">
        <f>SUM(E44:H47)</f>
        <v>2161</v>
      </c>
    </row>
    <row r="48" spans="1:13" ht="15" x14ac:dyDescent="0.25">
      <c r="A48" s="219" t="s">
        <v>27</v>
      </c>
      <c r="B48" s="254" t="s">
        <v>576</v>
      </c>
      <c r="C48" s="35" t="str">
        <f>IFERROR(VLOOKUP(B48,'Egyéni lista'!$B$4:$L$263,2,0),0)</f>
        <v>Fülöp Borozó</v>
      </c>
      <c r="D48" s="36" t="str">
        <f>IFERROR(VLOOKUP(B48,'Egyéni lista'!$B$4:$L$263,3,0),0)</f>
        <v>Ig. ffi</v>
      </c>
      <c r="E48" s="28">
        <f>IFERROR(VLOOKUP(B48,'Egyéni lista'!$B$4:$L$263,4,0),0)</f>
        <v>147</v>
      </c>
      <c r="F48" s="28">
        <f>IFERROR(VLOOKUP(B48,'Egyéni lista'!$B$4:$L$263,5,0),0)</f>
        <v>140</v>
      </c>
      <c r="G48" s="28">
        <f>IFERROR(VLOOKUP(B48,'Egyéni lista'!$B$4:$L$263,6,0),0)</f>
        <v>133</v>
      </c>
      <c r="H48" s="28">
        <f>IFERROR(VLOOKUP(B48,'Egyéni lista'!$B$4:$L$263,7,0),0)</f>
        <v>134</v>
      </c>
      <c r="I48" s="121">
        <f>IFERROR(VLOOKUP(B48,'Egyéni lista'!$B$4:$L$263,8,0),0)</f>
        <v>390</v>
      </c>
      <c r="J48" s="132">
        <f>IFERROR(VLOOKUP(B48,'Egyéni lista'!$B$4:$L$263,9,0),0)</f>
        <v>164</v>
      </c>
      <c r="K48" s="150">
        <f>IFERROR(VLOOKUP(B48,'Egyéni lista'!$B$4:$L$263,10,0),0)</f>
        <v>554</v>
      </c>
      <c r="L48" s="37">
        <f>IFERROR(VLOOKUP(B48,'Egyéni lista'!$B$4:$L$263,11,0),0)</f>
        <v>4</v>
      </c>
      <c r="M48" s="38">
        <f>SUM(E48:H51)</f>
        <v>2151</v>
      </c>
    </row>
    <row r="49" spans="1:13" ht="15" x14ac:dyDescent="0.25">
      <c r="A49" s="220"/>
      <c r="B49" s="255" t="s">
        <v>577</v>
      </c>
      <c r="C49" s="39" t="str">
        <f>IFERROR(VLOOKUP(B49,'Egyéni lista'!$B$4:$L$263,2,0),0)</f>
        <v>Fülöp Borozó</v>
      </c>
      <c r="D49" s="40" t="str">
        <f>IFERROR(VLOOKUP(B49,'Egyéni lista'!$B$4:$L$263,3,0),0)</f>
        <v>Ig. ffi</v>
      </c>
      <c r="E49" s="20">
        <f>IFERROR(VLOOKUP(B49,'Egyéni lista'!$B$4:$L$263,4,0),0)</f>
        <v>117</v>
      </c>
      <c r="F49" s="20">
        <f>IFERROR(VLOOKUP(B49,'Egyéni lista'!$B$4:$L$263,5,0),0)</f>
        <v>137</v>
      </c>
      <c r="G49" s="20">
        <f>IFERROR(VLOOKUP(B49,'Egyéni lista'!$B$4:$L$263,6,0),0)</f>
        <v>134</v>
      </c>
      <c r="H49" s="20">
        <f>IFERROR(VLOOKUP(B49,'Egyéni lista'!$B$4:$L$263,7,0),0)</f>
        <v>120</v>
      </c>
      <c r="I49" s="122">
        <f>IFERROR(VLOOKUP(B49,'Egyéni lista'!$B$4:$L$263,8,0),0)</f>
        <v>359</v>
      </c>
      <c r="J49" s="132">
        <f>IFERROR(VLOOKUP(B49,'Egyéni lista'!$B$4:$L$263,9,0),0)</f>
        <v>149</v>
      </c>
      <c r="K49" s="151">
        <f>IFERROR(VLOOKUP(B49,'Egyéni lista'!$B$4:$L$263,10,0),0)</f>
        <v>508</v>
      </c>
      <c r="L49" s="41">
        <f>IFERROR(VLOOKUP(B49,'Egyéni lista'!$B$4:$L$263,11,0),0)</f>
        <v>7</v>
      </c>
      <c r="M49" s="42">
        <f>SUM(E48:H51)</f>
        <v>2151</v>
      </c>
    </row>
    <row r="50" spans="1:13" ht="15" x14ac:dyDescent="0.25">
      <c r="A50" s="220"/>
      <c r="B50" s="255" t="s">
        <v>578</v>
      </c>
      <c r="C50" s="43" t="str">
        <f>IFERROR(VLOOKUP(B50,'Egyéni lista'!$B$4:$L$263,2,0),0)</f>
        <v>Fülöp Borozó</v>
      </c>
      <c r="D50" s="44" t="str">
        <f>IFERROR(VLOOKUP(B50,'Egyéni lista'!$B$4:$L$263,3,0),0)</f>
        <v>Ig. ffi</v>
      </c>
      <c r="E50" s="134">
        <f>IFERROR(VLOOKUP(B50,'Egyéni lista'!$B$4:$L$263,4,0),0)</f>
        <v>157</v>
      </c>
      <c r="F50" s="134">
        <f>IFERROR(VLOOKUP(B50,'Egyéni lista'!$B$4:$L$263,5,0),0)</f>
        <v>130</v>
      </c>
      <c r="G50" s="134">
        <f>IFERROR(VLOOKUP(B50,'Egyéni lista'!$B$4:$L$263,6,0),0)</f>
        <v>113</v>
      </c>
      <c r="H50" s="134">
        <f>IFERROR(VLOOKUP(B50,'Egyéni lista'!$B$4:$L$263,7,0),0)</f>
        <v>143</v>
      </c>
      <c r="I50" s="135">
        <f>IFERROR(VLOOKUP(B50,'Egyéni lista'!$B$4:$L$263,8,0),0)</f>
        <v>361</v>
      </c>
      <c r="J50" s="133">
        <f>IFERROR(VLOOKUP(B50,'Egyéni lista'!$B$4:$L$263,9,0),0)</f>
        <v>182</v>
      </c>
      <c r="K50" s="151">
        <f>IFERROR(VLOOKUP(B50,'Egyéni lista'!$B$4:$L$263,10,0),0)</f>
        <v>543</v>
      </c>
      <c r="L50" s="45">
        <f>IFERROR(VLOOKUP(B50,'Egyéni lista'!$B$4:$L$263,11,0),0)</f>
        <v>2</v>
      </c>
      <c r="M50" s="42">
        <f>SUM(E48:H51)</f>
        <v>2151</v>
      </c>
    </row>
    <row r="51" spans="1:13" ht="15.75" thickBot="1" x14ac:dyDescent="0.3">
      <c r="A51" s="221"/>
      <c r="B51" s="256" t="s">
        <v>579</v>
      </c>
      <c r="C51" s="46" t="str">
        <f>IFERROR(VLOOKUP(B51,'Egyéni lista'!$B$4:$L$263,2,0),0)</f>
        <v>Fülöp Borozó</v>
      </c>
      <c r="D51" s="51" t="str">
        <f>IFERROR(VLOOKUP(B51,'Egyéni lista'!$B$4:$L$263,3,0),0)</f>
        <v>Ig. ffi</v>
      </c>
      <c r="E51" s="136">
        <f>IFERROR(VLOOKUP(B51,'Egyéni lista'!$B$4:$L$263,4,0),0)</f>
        <v>135</v>
      </c>
      <c r="F51" s="137">
        <f>IFERROR(VLOOKUP(B51,'Egyéni lista'!$B$4:$L$263,5,0),0)</f>
        <v>143</v>
      </c>
      <c r="G51" s="137">
        <f>IFERROR(VLOOKUP(B51,'Egyéni lista'!$B$4:$L$263,6,0),0)</f>
        <v>117</v>
      </c>
      <c r="H51" s="137">
        <f>IFERROR(VLOOKUP(B51,'Egyéni lista'!$B$4:$L$263,7,0),0)</f>
        <v>151</v>
      </c>
      <c r="I51" s="138">
        <f>IFERROR(VLOOKUP(B51,'Egyéni lista'!$B$4:$L$263,8,0),0)</f>
        <v>365</v>
      </c>
      <c r="J51" s="139">
        <f>IFERROR(VLOOKUP(B51,'Egyéni lista'!$B$4:$L$263,9,0),0)</f>
        <v>181</v>
      </c>
      <c r="K51" s="152">
        <f>IFERROR(VLOOKUP(B51,'Egyéni lista'!$B$4:$L$263,10,0),0)</f>
        <v>546</v>
      </c>
      <c r="L51" s="48">
        <f>IFERROR(VLOOKUP(B51,'Egyéni lista'!$B$4:$L$263,11,0),0)</f>
        <v>5</v>
      </c>
      <c r="M51" s="251">
        <f>SUM(E48:H51)</f>
        <v>2151</v>
      </c>
    </row>
    <row r="52" spans="1:13" ht="15" x14ac:dyDescent="0.25">
      <c r="A52" s="219" t="s">
        <v>28</v>
      </c>
      <c r="B52" s="287" t="s">
        <v>419</v>
      </c>
      <c r="C52" s="35" t="str">
        <f>IFERROR(VLOOKUP(B52,'Egyéni lista'!$B$4:$L$263,2,0),0)</f>
        <v>Bábolna 2</v>
      </c>
      <c r="D52" s="36" t="str">
        <f>IFERROR(VLOOKUP(B52,'Egyéni lista'!$B$4:$L$263,3,0),0)</f>
        <v>Ig. ffi</v>
      </c>
      <c r="E52" s="28">
        <f>IFERROR(VLOOKUP(B52,'Egyéni lista'!$B$4:$L$263,4,0),0)</f>
        <v>120</v>
      </c>
      <c r="F52" s="28">
        <f>IFERROR(VLOOKUP(B52,'Egyéni lista'!$B$4:$L$263,5,0),0)</f>
        <v>143</v>
      </c>
      <c r="G52" s="28">
        <f>IFERROR(VLOOKUP(B52,'Egyéni lista'!$B$4:$L$263,6,0),0)</f>
        <v>146</v>
      </c>
      <c r="H52" s="28">
        <f>IFERROR(VLOOKUP(B52,'Egyéni lista'!$B$4:$L$263,7,0),0)</f>
        <v>144</v>
      </c>
      <c r="I52" s="121">
        <f>IFERROR(VLOOKUP(B52,'Egyéni lista'!$B$4:$L$263,8,0),0)</f>
        <v>351</v>
      </c>
      <c r="J52" s="132">
        <f>IFERROR(VLOOKUP(B52,'Egyéni lista'!$B$4:$L$263,9,0),0)</f>
        <v>202</v>
      </c>
      <c r="K52" s="150">
        <f>IFERROR(VLOOKUP(B52,'Egyéni lista'!$B$4:$L$263,10,0),0)</f>
        <v>553</v>
      </c>
      <c r="L52" s="37">
        <f>IFERROR(VLOOKUP(B52,'Egyéni lista'!$B$4:$L$263,11,0),0)</f>
        <v>1</v>
      </c>
      <c r="M52" s="38">
        <f>SUM(E52:H55)</f>
        <v>2139</v>
      </c>
    </row>
    <row r="53" spans="1:13" ht="15" x14ac:dyDescent="0.25">
      <c r="A53" s="220"/>
      <c r="B53" s="287" t="s">
        <v>422</v>
      </c>
      <c r="C53" s="39" t="str">
        <f>IFERROR(VLOOKUP(B53,'Egyéni lista'!$B$4:$L$263,2,0),0)</f>
        <v>Bábolna 2</v>
      </c>
      <c r="D53" s="40" t="str">
        <f>IFERROR(VLOOKUP(B53,'Egyéni lista'!$B$4:$L$263,3,0),0)</f>
        <v>Ig. ffi</v>
      </c>
      <c r="E53" s="20">
        <f>IFERROR(VLOOKUP(B53,'Egyéni lista'!$B$4:$L$263,4,0),0)</f>
        <v>134</v>
      </c>
      <c r="F53" s="20">
        <f>IFERROR(VLOOKUP(B53,'Egyéni lista'!$B$4:$L$263,5,0),0)</f>
        <v>111</v>
      </c>
      <c r="G53" s="20">
        <f>IFERROR(VLOOKUP(B53,'Egyéni lista'!$B$4:$L$263,6,0),0)</f>
        <v>155</v>
      </c>
      <c r="H53" s="20">
        <f>IFERROR(VLOOKUP(B53,'Egyéni lista'!$B$4:$L$263,7,0),0)</f>
        <v>127</v>
      </c>
      <c r="I53" s="122">
        <f>IFERROR(VLOOKUP(B53,'Egyéni lista'!$B$4:$L$263,8,0),0)</f>
        <v>363</v>
      </c>
      <c r="J53" s="132">
        <f>IFERROR(VLOOKUP(B53,'Egyéni lista'!$B$4:$L$263,9,0),0)</f>
        <v>164</v>
      </c>
      <c r="K53" s="151">
        <f>IFERROR(VLOOKUP(B53,'Egyéni lista'!$B$4:$L$263,10,0),0)</f>
        <v>527</v>
      </c>
      <c r="L53" s="41">
        <f>IFERROR(VLOOKUP(B53,'Egyéni lista'!$B$4:$L$263,11,0),0)</f>
        <v>7</v>
      </c>
      <c r="M53" s="42">
        <f>SUM(E52:H55)</f>
        <v>2139</v>
      </c>
    </row>
    <row r="54" spans="1:13" ht="15" x14ac:dyDescent="0.25">
      <c r="A54" s="220"/>
      <c r="B54" s="287" t="s">
        <v>423</v>
      </c>
      <c r="C54" s="43" t="str">
        <f>IFERROR(VLOOKUP(B54,'Egyéni lista'!$B$4:$L$263,2,0),0)</f>
        <v>Bábolna 2</v>
      </c>
      <c r="D54" s="44" t="str">
        <f>IFERROR(VLOOKUP(B54,'Egyéni lista'!$B$4:$L$263,3,0),0)</f>
        <v>Ig. ffi</v>
      </c>
      <c r="E54" s="134">
        <f>IFERROR(VLOOKUP(B54,'Egyéni lista'!$B$4:$L$263,4,0),0)</f>
        <v>121</v>
      </c>
      <c r="F54" s="134">
        <f>IFERROR(VLOOKUP(B54,'Egyéni lista'!$B$4:$L$263,5,0),0)</f>
        <v>151</v>
      </c>
      <c r="G54" s="134">
        <f>IFERROR(VLOOKUP(B54,'Egyéni lista'!$B$4:$L$263,6,0),0)</f>
        <v>135</v>
      </c>
      <c r="H54" s="134">
        <f>IFERROR(VLOOKUP(B54,'Egyéni lista'!$B$4:$L$263,7,0),0)</f>
        <v>123</v>
      </c>
      <c r="I54" s="135">
        <f>IFERROR(VLOOKUP(B54,'Egyéni lista'!$B$4:$L$263,8,0),0)</f>
        <v>343</v>
      </c>
      <c r="J54" s="133">
        <f>IFERROR(VLOOKUP(B54,'Egyéni lista'!$B$4:$L$263,9,0),0)</f>
        <v>187</v>
      </c>
      <c r="K54" s="151">
        <f>IFERROR(VLOOKUP(B54,'Egyéni lista'!$B$4:$L$263,10,0),0)</f>
        <v>530</v>
      </c>
      <c r="L54" s="45">
        <f>IFERROR(VLOOKUP(B54,'Egyéni lista'!$B$4:$L$263,11,0),0)</f>
        <v>10</v>
      </c>
      <c r="M54" s="42">
        <f>SUM(E52:H55)</f>
        <v>2139</v>
      </c>
    </row>
    <row r="55" spans="1:13" ht="15.75" thickBot="1" x14ac:dyDescent="0.3">
      <c r="A55" s="221"/>
      <c r="B55" s="169" t="s">
        <v>424</v>
      </c>
      <c r="C55" s="46" t="str">
        <f>IFERROR(VLOOKUP(B55,'Egyéni lista'!$B$4:$L$263,2,0),0)</f>
        <v>Bábolna 2</v>
      </c>
      <c r="D55" s="51" t="str">
        <f>IFERROR(VLOOKUP(B55,'Egyéni lista'!$B$4:$L$263,3,0),0)</f>
        <v>Ig. ffi</v>
      </c>
      <c r="E55" s="136">
        <f>IFERROR(VLOOKUP(B55,'Egyéni lista'!$B$4:$L$263,4,0),0)</f>
        <v>139</v>
      </c>
      <c r="F55" s="137">
        <f>IFERROR(VLOOKUP(B55,'Egyéni lista'!$B$4:$L$263,5,0),0)</f>
        <v>125</v>
      </c>
      <c r="G55" s="137">
        <f>IFERROR(VLOOKUP(B55,'Egyéni lista'!$B$4:$L$263,6,0),0)</f>
        <v>136</v>
      </c>
      <c r="H55" s="137">
        <f>IFERROR(VLOOKUP(B55,'Egyéni lista'!$B$4:$L$263,7,0),0)</f>
        <v>129</v>
      </c>
      <c r="I55" s="138">
        <f>IFERROR(VLOOKUP(B55,'Egyéni lista'!$B$4:$L$263,8,0),0)</f>
        <v>353</v>
      </c>
      <c r="J55" s="139">
        <f>IFERROR(VLOOKUP(B55,'Egyéni lista'!$B$4:$L$263,9,0),0)</f>
        <v>176</v>
      </c>
      <c r="K55" s="152">
        <f>IFERROR(VLOOKUP(B55,'Egyéni lista'!$B$4:$L$263,10,0),0)</f>
        <v>529</v>
      </c>
      <c r="L55" s="48">
        <f>IFERROR(VLOOKUP(B55,'Egyéni lista'!$B$4:$L$263,11,0),0)</f>
        <v>9</v>
      </c>
      <c r="M55" s="251">
        <f>SUM(E52:H55)</f>
        <v>2139</v>
      </c>
    </row>
    <row r="56" spans="1:13" ht="15" x14ac:dyDescent="0.2">
      <c r="A56" s="219" t="s">
        <v>29</v>
      </c>
      <c r="B56" s="288" t="s">
        <v>524</v>
      </c>
      <c r="C56" s="35" t="str">
        <f>IFERROR(VLOOKUP(B56,'Egyéni lista'!$B$4:$L$263,2,0),0)</f>
        <v>Szhely Topido SE</v>
      </c>
      <c r="D56" s="36" t="str">
        <f>IFERROR(VLOOKUP(B56,'Egyéni lista'!$B$4:$L$263,3,0),0)</f>
        <v>Ig. ffi</v>
      </c>
      <c r="E56" s="28">
        <f>IFERROR(VLOOKUP(B56,'Egyéni lista'!$B$4:$L$263,4,0),0)</f>
        <v>156</v>
      </c>
      <c r="F56" s="28">
        <f>IFERROR(VLOOKUP(B56,'Egyéni lista'!$B$4:$L$263,5,0),0)</f>
        <v>151</v>
      </c>
      <c r="G56" s="28">
        <f>IFERROR(VLOOKUP(B56,'Egyéni lista'!$B$4:$L$263,6,0),0)</f>
        <v>140</v>
      </c>
      <c r="H56" s="28">
        <f>IFERROR(VLOOKUP(B56,'Egyéni lista'!$B$4:$L$263,7,0),0)</f>
        <v>151</v>
      </c>
      <c r="I56" s="121">
        <f>IFERROR(VLOOKUP(B56,'Egyéni lista'!$B$4:$L$263,8,0),0)</f>
        <v>363</v>
      </c>
      <c r="J56" s="132">
        <f>IFERROR(VLOOKUP(B56,'Egyéni lista'!$B$4:$L$263,9,0),0)</f>
        <v>235</v>
      </c>
      <c r="K56" s="150">
        <f>IFERROR(VLOOKUP(B56,'Egyéni lista'!$B$4:$L$263,10,0),0)</f>
        <v>598</v>
      </c>
      <c r="L56" s="37">
        <f>IFERROR(VLOOKUP(B56,'Egyéni lista'!$B$4:$L$263,11,0),0)</f>
        <v>0</v>
      </c>
      <c r="M56" s="38">
        <f>SUM(E56:H59)</f>
        <v>2134</v>
      </c>
    </row>
    <row r="57" spans="1:13" ht="15" x14ac:dyDescent="0.2">
      <c r="A57" s="220"/>
      <c r="B57" s="289" t="s">
        <v>525</v>
      </c>
      <c r="C57" s="39" t="str">
        <f>IFERROR(VLOOKUP(B57,'Egyéni lista'!$B$4:$L$263,2,0),0)</f>
        <v>Szhely Topido SE</v>
      </c>
      <c r="D57" s="40" t="str">
        <f>IFERROR(VLOOKUP(B57,'Egyéni lista'!$B$4:$L$263,3,0),0)</f>
        <v>Ig. ffi</v>
      </c>
      <c r="E57" s="20">
        <f>IFERROR(VLOOKUP(B57,'Egyéni lista'!$B$4:$L$263,4,0),0)</f>
        <v>116</v>
      </c>
      <c r="F57" s="20">
        <f>IFERROR(VLOOKUP(B57,'Egyéni lista'!$B$4:$L$263,5,0),0)</f>
        <v>127</v>
      </c>
      <c r="G57" s="20">
        <f>IFERROR(VLOOKUP(B57,'Egyéni lista'!$B$4:$L$263,6,0),0)</f>
        <v>116</v>
      </c>
      <c r="H57" s="20">
        <f>IFERROR(VLOOKUP(B57,'Egyéni lista'!$B$4:$L$263,7,0),0)</f>
        <v>134</v>
      </c>
      <c r="I57" s="122">
        <f>IFERROR(VLOOKUP(B57,'Egyéni lista'!$B$4:$L$263,8,0),0)</f>
        <v>344</v>
      </c>
      <c r="J57" s="132">
        <f>IFERROR(VLOOKUP(B57,'Egyéni lista'!$B$4:$L$263,9,0),0)</f>
        <v>149</v>
      </c>
      <c r="K57" s="151">
        <f>IFERROR(VLOOKUP(B57,'Egyéni lista'!$B$4:$L$263,10,0),0)</f>
        <v>493</v>
      </c>
      <c r="L57" s="41">
        <f>IFERROR(VLOOKUP(B57,'Egyéni lista'!$B$4:$L$263,11,0),0)</f>
        <v>9</v>
      </c>
      <c r="M57" s="42">
        <f>SUM(E56:H59)</f>
        <v>2134</v>
      </c>
    </row>
    <row r="58" spans="1:13" ht="15" x14ac:dyDescent="0.2">
      <c r="A58" s="220"/>
      <c r="B58" s="289" t="s">
        <v>526</v>
      </c>
      <c r="C58" s="43" t="str">
        <f>IFERROR(VLOOKUP(B58,'Egyéni lista'!$B$4:$L$263,2,0),0)</f>
        <v>Szhely Topido SE</v>
      </c>
      <c r="D58" s="44" t="str">
        <f>IFERROR(VLOOKUP(B58,'Egyéni lista'!$B$4:$L$263,3,0),0)</f>
        <v>Ig. ffi</v>
      </c>
      <c r="E58" s="134">
        <f>IFERROR(VLOOKUP(B58,'Egyéni lista'!$B$4:$L$263,4,0),0)</f>
        <v>128</v>
      </c>
      <c r="F58" s="134">
        <f>IFERROR(VLOOKUP(B58,'Egyéni lista'!$B$4:$L$263,5,0),0)</f>
        <v>168</v>
      </c>
      <c r="G58" s="134">
        <f>IFERROR(VLOOKUP(B58,'Egyéni lista'!$B$4:$L$263,6,0),0)</f>
        <v>126</v>
      </c>
      <c r="H58" s="134">
        <f>IFERROR(VLOOKUP(B58,'Egyéni lista'!$B$4:$L$263,7,0),0)</f>
        <v>123</v>
      </c>
      <c r="I58" s="135">
        <f>IFERROR(VLOOKUP(B58,'Egyéni lista'!$B$4:$L$263,8,0),0)</f>
        <v>357</v>
      </c>
      <c r="J58" s="133">
        <f>IFERROR(VLOOKUP(B58,'Egyéni lista'!$B$4:$L$263,9,0),0)</f>
        <v>188</v>
      </c>
      <c r="K58" s="151">
        <f>IFERROR(VLOOKUP(B58,'Egyéni lista'!$B$4:$L$263,10,0),0)</f>
        <v>545</v>
      </c>
      <c r="L58" s="45">
        <f>IFERROR(VLOOKUP(B58,'Egyéni lista'!$B$4:$L$263,11,0),0)</f>
        <v>6</v>
      </c>
      <c r="M58" s="42">
        <f>SUM(E56:H59)</f>
        <v>2134</v>
      </c>
    </row>
    <row r="59" spans="1:13" ht="15.75" thickBot="1" x14ac:dyDescent="0.25">
      <c r="A59" s="221"/>
      <c r="B59" s="168" t="s">
        <v>527</v>
      </c>
      <c r="C59" s="46" t="str">
        <f>IFERROR(VLOOKUP(B59,'Egyéni lista'!$B$4:$L$263,2,0),0)</f>
        <v>Szhely Topido SE</v>
      </c>
      <c r="D59" s="51" t="str">
        <f>IFERROR(VLOOKUP(B59,'Egyéni lista'!$B$4:$L$263,3,0),0)</f>
        <v>Ig. ffi</v>
      </c>
      <c r="E59" s="136">
        <f>IFERROR(VLOOKUP(B59,'Egyéni lista'!$B$4:$L$263,4,0),0)</f>
        <v>126</v>
      </c>
      <c r="F59" s="137">
        <f>IFERROR(VLOOKUP(B59,'Egyéni lista'!$B$4:$L$263,5,0),0)</f>
        <v>127</v>
      </c>
      <c r="G59" s="137">
        <f>IFERROR(VLOOKUP(B59,'Egyéni lista'!$B$4:$L$263,6,0),0)</f>
        <v>126</v>
      </c>
      <c r="H59" s="137">
        <f>IFERROR(VLOOKUP(B59,'Egyéni lista'!$B$4:$L$263,7,0),0)</f>
        <v>119</v>
      </c>
      <c r="I59" s="138">
        <f>IFERROR(VLOOKUP(B59,'Egyéni lista'!$B$4:$L$263,8,0),0)</f>
        <v>354</v>
      </c>
      <c r="J59" s="139">
        <f>IFERROR(VLOOKUP(B59,'Egyéni lista'!$B$4:$L$263,9,0),0)</f>
        <v>144</v>
      </c>
      <c r="K59" s="152">
        <f>IFERROR(VLOOKUP(B59,'Egyéni lista'!$B$4:$L$263,10,0),0)</f>
        <v>498</v>
      </c>
      <c r="L59" s="48">
        <f>IFERROR(VLOOKUP(B59,'Egyéni lista'!$B$4:$L$263,11,0),0)</f>
        <v>15</v>
      </c>
      <c r="M59" s="251">
        <f>SUM(E56:H59)</f>
        <v>2134</v>
      </c>
    </row>
    <row r="60" spans="1:13" ht="15" x14ac:dyDescent="0.25">
      <c r="A60" s="219" t="s">
        <v>30</v>
      </c>
      <c r="B60" s="280" t="s">
        <v>490</v>
      </c>
      <c r="C60" s="35" t="str">
        <f>IFERROR(VLOOKUP(B60,'Egyéni lista'!$B$4:$L$263,2,0),0)</f>
        <v>Sziklási Család</v>
      </c>
      <c r="D60" s="36" t="str">
        <f>IFERROR(VLOOKUP(B60,'Egyéni lista'!$B$4:$L$263,3,0),0)</f>
        <v>Ig. ffi</v>
      </c>
      <c r="E60" s="28">
        <f>IFERROR(VLOOKUP(B60,'Egyéni lista'!$B$4:$L$263,4,0),0)</f>
        <v>139</v>
      </c>
      <c r="F60" s="28">
        <f>IFERROR(VLOOKUP(B60,'Egyéni lista'!$B$4:$L$263,5,0),0)</f>
        <v>131</v>
      </c>
      <c r="G60" s="28">
        <f>IFERROR(VLOOKUP(B60,'Egyéni lista'!$B$4:$L$263,6,0),0)</f>
        <v>128</v>
      </c>
      <c r="H60" s="28">
        <f>IFERROR(VLOOKUP(B60,'Egyéni lista'!$B$4:$L$263,7,0),0)</f>
        <v>119</v>
      </c>
      <c r="I60" s="121">
        <f>IFERROR(VLOOKUP(B60,'Egyéni lista'!$B$4:$L$263,8,0),0)</f>
        <v>360</v>
      </c>
      <c r="J60" s="132">
        <f>IFERROR(VLOOKUP(B60,'Egyéni lista'!$B$4:$L$263,9,0),0)</f>
        <v>157</v>
      </c>
      <c r="K60" s="150">
        <f>IFERROR(VLOOKUP(B60,'Egyéni lista'!$B$4:$L$263,10,0),0)</f>
        <v>517</v>
      </c>
      <c r="L60" s="37">
        <f>IFERROR(VLOOKUP(B60,'Egyéni lista'!$B$4:$L$263,11,0),0)</f>
        <v>4</v>
      </c>
      <c r="M60" s="38">
        <f>SUM(E60:H63)</f>
        <v>2116</v>
      </c>
    </row>
    <row r="61" spans="1:13" ht="15" x14ac:dyDescent="0.25">
      <c r="A61" s="220"/>
      <c r="B61" s="255" t="s">
        <v>491</v>
      </c>
      <c r="C61" s="39" t="str">
        <f>IFERROR(VLOOKUP(B61,'Egyéni lista'!$B$4:$L$263,2,0),0)</f>
        <v>Sziklási Család</v>
      </c>
      <c r="D61" s="40" t="str">
        <f>IFERROR(VLOOKUP(B61,'Egyéni lista'!$B$4:$L$263,3,0),0)</f>
        <v>Ig. ffi</v>
      </c>
      <c r="E61" s="20">
        <f>IFERROR(VLOOKUP(B61,'Egyéni lista'!$B$4:$L$263,4,0),0)</f>
        <v>129</v>
      </c>
      <c r="F61" s="20">
        <f>IFERROR(VLOOKUP(B61,'Egyéni lista'!$B$4:$L$263,5,0),0)</f>
        <v>149</v>
      </c>
      <c r="G61" s="20">
        <f>IFERROR(VLOOKUP(B61,'Egyéni lista'!$B$4:$L$263,6,0),0)</f>
        <v>145</v>
      </c>
      <c r="H61" s="20">
        <f>IFERROR(VLOOKUP(B61,'Egyéni lista'!$B$4:$L$263,7,0),0)</f>
        <v>130</v>
      </c>
      <c r="I61" s="122">
        <f>IFERROR(VLOOKUP(B61,'Egyéni lista'!$B$4:$L$263,8,0),0)</f>
        <v>374</v>
      </c>
      <c r="J61" s="132">
        <f>IFERROR(VLOOKUP(B61,'Egyéni lista'!$B$4:$L$263,9,0),0)</f>
        <v>179</v>
      </c>
      <c r="K61" s="151">
        <f>IFERROR(VLOOKUP(B61,'Egyéni lista'!$B$4:$L$263,10,0),0)</f>
        <v>553</v>
      </c>
      <c r="L61" s="41">
        <f>IFERROR(VLOOKUP(B61,'Egyéni lista'!$B$4:$L$263,11,0),0)</f>
        <v>8</v>
      </c>
      <c r="M61" s="42">
        <f>SUM(E60:H63)</f>
        <v>2116</v>
      </c>
    </row>
    <row r="62" spans="1:13" ht="15" x14ac:dyDescent="0.25">
      <c r="A62" s="220"/>
      <c r="B62" s="255" t="s">
        <v>493</v>
      </c>
      <c r="C62" s="43" t="str">
        <f>IFERROR(VLOOKUP(B62,'Egyéni lista'!$B$4:$L$263,2,0),0)</f>
        <v>Sziklási Család</v>
      </c>
      <c r="D62" s="44" t="str">
        <f>IFERROR(VLOOKUP(B62,'Egyéni lista'!$B$4:$L$263,3,0),0)</f>
        <v>Ig. nő</v>
      </c>
      <c r="E62" s="134">
        <f>IFERROR(VLOOKUP(B62,'Egyéni lista'!$B$4:$L$263,4,0),0)</f>
        <v>116</v>
      </c>
      <c r="F62" s="134">
        <f>IFERROR(VLOOKUP(B62,'Egyéni lista'!$B$4:$L$263,5,0),0)</f>
        <v>135</v>
      </c>
      <c r="G62" s="134">
        <f>IFERROR(VLOOKUP(B62,'Egyéni lista'!$B$4:$L$263,6,0),0)</f>
        <v>123</v>
      </c>
      <c r="H62" s="134">
        <f>IFERROR(VLOOKUP(B62,'Egyéni lista'!$B$4:$L$263,7,0),0)</f>
        <v>126</v>
      </c>
      <c r="I62" s="135">
        <f>IFERROR(VLOOKUP(B62,'Egyéni lista'!$B$4:$L$263,8,0),0)</f>
        <v>343</v>
      </c>
      <c r="J62" s="133">
        <f>IFERROR(VLOOKUP(B62,'Egyéni lista'!$B$4:$L$263,9,0),0)</f>
        <v>157</v>
      </c>
      <c r="K62" s="151">
        <f>IFERROR(VLOOKUP(B62,'Egyéni lista'!$B$4:$L$263,10,0),0)</f>
        <v>500</v>
      </c>
      <c r="L62" s="45">
        <f>IFERROR(VLOOKUP(B62,'Egyéni lista'!$B$4:$L$263,11,0),0)</f>
        <v>9</v>
      </c>
      <c r="M62" s="42">
        <f>SUM(E60:H63)</f>
        <v>2116</v>
      </c>
    </row>
    <row r="63" spans="1:13" ht="15.75" thickBot="1" x14ac:dyDescent="0.3">
      <c r="A63" s="221"/>
      <c r="B63" s="188" t="s">
        <v>492</v>
      </c>
      <c r="C63" s="46" t="str">
        <f>IFERROR(VLOOKUP(B63,'Egyéni lista'!$B$4:$L$263,2,0),0)</f>
        <v>Sziklási Család</v>
      </c>
      <c r="D63" s="51" t="str">
        <f>IFERROR(VLOOKUP(B63,'Egyéni lista'!$B$4:$L$263,3,0),0)</f>
        <v>Ig. ffi</v>
      </c>
      <c r="E63" s="136">
        <f>IFERROR(VLOOKUP(B63,'Egyéni lista'!$B$4:$L$263,4,0),0)</f>
        <v>131</v>
      </c>
      <c r="F63" s="137">
        <f>IFERROR(VLOOKUP(B63,'Egyéni lista'!$B$4:$L$263,5,0),0)</f>
        <v>125</v>
      </c>
      <c r="G63" s="137">
        <f>IFERROR(VLOOKUP(B63,'Egyéni lista'!$B$4:$L$263,6,0),0)</f>
        <v>147</v>
      </c>
      <c r="H63" s="137">
        <f>IFERROR(VLOOKUP(B63,'Egyéni lista'!$B$4:$L$263,7,0),0)</f>
        <v>143</v>
      </c>
      <c r="I63" s="138">
        <f>IFERROR(VLOOKUP(B63,'Egyéni lista'!$B$4:$L$263,8,0),0)</f>
        <v>358</v>
      </c>
      <c r="J63" s="139">
        <f>IFERROR(VLOOKUP(B63,'Egyéni lista'!$B$4:$L$263,9,0),0)</f>
        <v>188</v>
      </c>
      <c r="K63" s="152">
        <f>IFERROR(VLOOKUP(B63,'Egyéni lista'!$B$4:$L$263,10,0),0)</f>
        <v>546</v>
      </c>
      <c r="L63" s="48">
        <f>IFERROR(VLOOKUP(B63,'Egyéni lista'!$B$4:$L$263,11,0),0)</f>
        <v>4</v>
      </c>
      <c r="M63" s="251">
        <f>SUM(E60:H63)</f>
        <v>2116</v>
      </c>
    </row>
    <row r="64" spans="1:13" ht="15" x14ac:dyDescent="0.2">
      <c r="A64" s="219" t="s">
        <v>31</v>
      </c>
      <c r="B64" s="288" t="s">
        <v>400</v>
      </c>
      <c r="C64" s="35" t="str">
        <f>IFERROR(VLOOKUP(B64,'Egyéni lista'!$B$4:$L$263,2,0),0)</f>
        <v>Gázszervíz</v>
      </c>
      <c r="D64" s="36" t="str">
        <f>IFERROR(VLOOKUP(B64,'Egyéni lista'!$B$4:$L$263,3,0),0)</f>
        <v>Ig. ffi</v>
      </c>
      <c r="E64" s="28">
        <f>IFERROR(VLOOKUP(B64,'Egyéni lista'!$B$4:$L$263,4,0),0)</f>
        <v>124</v>
      </c>
      <c r="F64" s="28">
        <f>IFERROR(VLOOKUP(B64,'Egyéni lista'!$B$4:$L$263,5,0),0)</f>
        <v>139</v>
      </c>
      <c r="G64" s="28">
        <f>IFERROR(VLOOKUP(B64,'Egyéni lista'!$B$4:$L$263,6,0),0)</f>
        <v>126</v>
      </c>
      <c r="H64" s="28">
        <f>IFERROR(VLOOKUP(B64,'Egyéni lista'!$B$4:$L$263,7,0),0)</f>
        <v>100</v>
      </c>
      <c r="I64" s="121">
        <f>IFERROR(VLOOKUP(B64,'Egyéni lista'!$B$4:$L$263,8,0),0)</f>
        <v>351</v>
      </c>
      <c r="J64" s="132">
        <f>IFERROR(VLOOKUP(B64,'Egyéni lista'!$B$4:$L$263,9,0),0)</f>
        <v>138</v>
      </c>
      <c r="K64" s="150">
        <f>IFERROR(VLOOKUP(B64,'Egyéni lista'!$B$4:$L$263,10,0),0)</f>
        <v>489</v>
      </c>
      <c r="L64" s="156">
        <f>IFERROR(VLOOKUP(B64,'Egyéni lista'!$B$4:$L$263,11,0),0)</f>
        <v>11</v>
      </c>
      <c r="M64" s="38">
        <f>SUM(E64:H67)</f>
        <v>2104</v>
      </c>
    </row>
    <row r="65" spans="1:13" ht="15" x14ac:dyDescent="0.2">
      <c r="A65" s="220"/>
      <c r="B65" s="289" t="s">
        <v>401</v>
      </c>
      <c r="C65" s="39" t="str">
        <f>IFERROR(VLOOKUP(B65,'Egyéni lista'!$B$4:$L$263,2,0),0)</f>
        <v>Gázszervíz</v>
      </c>
      <c r="D65" s="40" t="str">
        <f>IFERROR(VLOOKUP(B65,'Egyéni lista'!$B$4:$L$263,3,0),0)</f>
        <v>Ig. ffi</v>
      </c>
      <c r="E65" s="20">
        <f>IFERROR(VLOOKUP(B65,'Egyéni lista'!$B$4:$L$263,4,0),0)</f>
        <v>144</v>
      </c>
      <c r="F65" s="20">
        <f>IFERROR(VLOOKUP(B65,'Egyéni lista'!$B$4:$L$263,5,0),0)</f>
        <v>136</v>
      </c>
      <c r="G65" s="20">
        <f>IFERROR(VLOOKUP(B65,'Egyéni lista'!$B$4:$L$263,6,0),0)</f>
        <v>133</v>
      </c>
      <c r="H65" s="20">
        <f>IFERROR(VLOOKUP(B65,'Egyéni lista'!$B$4:$L$263,7,0),0)</f>
        <v>116</v>
      </c>
      <c r="I65" s="122">
        <f>IFERROR(VLOOKUP(B65,'Egyéni lista'!$B$4:$L$263,8,0),0)</f>
        <v>384</v>
      </c>
      <c r="J65" s="132">
        <f>IFERROR(VLOOKUP(B65,'Egyéni lista'!$B$4:$L$263,9,0),0)</f>
        <v>145</v>
      </c>
      <c r="K65" s="151">
        <f>IFERROR(VLOOKUP(B65,'Egyéni lista'!$B$4:$L$263,10,0),0)</f>
        <v>529</v>
      </c>
      <c r="L65" s="158">
        <f>IFERROR(VLOOKUP(B65,'Egyéni lista'!$B$4:$L$263,11,0),0)</f>
        <v>8</v>
      </c>
      <c r="M65" s="42">
        <f>SUM(E64:H67)</f>
        <v>2104</v>
      </c>
    </row>
    <row r="66" spans="1:13" ht="15" x14ac:dyDescent="0.25">
      <c r="A66" s="220"/>
      <c r="B66" s="287" t="s">
        <v>402</v>
      </c>
      <c r="C66" s="43" t="str">
        <f>IFERROR(VLOOKUP(B66,'Egyéni lista'!$B$4:$L$263,2,0),0)</f>
        <v>Gázszervíz</v>
      </c>
      <c r="D66" s="44" t="str">
        <f>IFERROR(VLOOKUP(B66,'Egyéni lista'!$B$4:$L$263,3,0),0)</f>
        <v>Am. ffi</v>
      </c>
      <c r="E66" s="134">
        <f>IFERROR(VLOOKUP(B66,'Egyéni lista'!$B$4:$L$263,4,0),0)</f>
        <v>132</v>
      </c>
      <c r="F66" s="134">
        <f>IFERROR(VLOOKUP(B66,'Egyéni lista'!$B$4:$L$263,5,0),0)</f>
        <v>146</v>
      </c>
      <c r="G66" s="134">
        <f>IFERROR(VLOOKUP(B66,'Egyéni lista'!$B$4:$L$263,6,0),0)</f>
        <v>136</v>
      </c>
      <c r="H66" s="134">
        <f>IFERROR(VLOOKUP(B66,'Egyéni lista'!$B$4:$L$263,7,0),0)</f>
        <v>124</v>
      </c>
      <c r="I66" s="135">
        <f>IFERROR(VLOOKUP(B66,'Egyéni lista'!$B$4:$L$263,8,0),0)</f>
        <v>359</v>
      </c>
      <c r="J66" s="133">
        <f>IFERROR(VLOOKUP(B66,'Egyéni lista'!$B$4:$L$263,9,0),0)</f>
        <v>179</v>
      </c>
      <c r="K66" s="151">
        <f>IFERROR(VLOOKUP(B66,'Egyéni lista'!$B$4:$L$263,10,0),0)</f>
        <v>538</v>
      </c>
      <c r="L66" s="160">
        <f>IFERROR(VLOOKUP(B66,'Egyéni lista'!$B$4:$L$263,11,0),0)</f>
        <v>9</v>
      </c>
      <c r="M66" s="42">
        <f>SUM(E64:H67)</f>
        <v>2104</v>
      </c>
    </row>
    <row r="67" spans="1:13" ht="15.75" thickBot="1" x14ac:dyDescent="0.3">
      <c r="A67" s="221"/>
      <c r="B67" s="169" t="s">
        <v>403</v>
      </c>
      <c r="C67" s="46" t="str">
        <f>IFERROR(VLOOKUP(B67,'Egyéni lista'!$B$4:$L$263,2,0),0)</f>
        <v>Gázszervíz</v>
      </c>
      <c r="D67" s="51" t="str">
        <f>IFERROR(VLOOKUP(B67,'Egyéni lista'!$B$4:$L$263,3,0),0)</f>
        <v>Am. ffi</v>
      </c>
      <c r="E67" s="136">
        <f>IFERROR(VLOOKUP(B67,'Egyéni lista'!$B$4:$L$263,4,0),0)</f>
        <v>132</v>
      </c>
      <c r="F67" s="137">
        <f>IFERROR(VLOOKUP(B67,'Egyéni lista'!$B$4:$L$263,5,0),0)</f>
        <v>135</v>
      </c>
      <c r="G67" s="137">
        <f>IFERROR(VLOOKUP(B67,'Egyéni lista'!$B$4:$L$263,6,0),0)</f>
        <v>154</v>
      </c>
      <c r="H67" s="137">
        <f>IFERROR(VLOOKUP(B67,'Egyéni lista'!$B$4:$L$263,7,0),0)</f>
        <v>127</v>
      </c>
      <c r="I67" s="138">
        <f>IFERROR(VLOOKUP(B67,'Egyéni lista'!$B$4:$L$263,8,0),0)</f>
        <v>362</v>
      </c>
      <c r="J67" s="139">
        <f>IFERROR(VLOOKUP(B67,'Egyéni lista'!$B$4:$L$263,9,0),0)</f>
        <v>186</v>
      </c>
      <c r="K67" s="152">
        <f>IFERROR(VLOOKUP(B67,'Egyéni lista'!$B$4:$L$263,10,0),0)</f>
        <v>548</v>
      </c>
      <c r="L67" s="162">
        <f>IFERROR(VLOOKUP(B67,'Egyéni lista'!$B$4:$L$263,11,0),0)</f>
        <v>7</v>
      </c>
      <c r="M67" s="251">
        <f>SUM(E64:H67)</f>
        <v>2104</v>
      </c>
    </row>
    <row r="68" spans="1:13" ht="15" x14ac:dyDescent="0.2">
      <c r="A68" s="216" t="s">
        <v>32</v>
      </c>
      <c r="B68" s="172" t="s">
        <v>349</v>
      </c>
      <c r="C68" s="35" t="str">
        <f>IFERROR(VLOOKUP(B68,'Egyéni lista'!$B$4:$L$263,2,0),0)</f>
        <v>Mosonszentmiklós</v>
      </c>
      <c r="D68" s="36" t="str">
        <f>IFERROR(VLOOKUP(B68,'Egyéni lista'!$B$4:$L$263,3,0),0)</f>
        <v>Ig. ffi</v>
      </c>
      <c r="E68" s="28">
        <f>IFERROR(VLOOKUP(B68,'Egyéni lista'!$B$4:$L$263,4,0),0)</f>
        <v>132</v>
      </c>
      <c r="F68" s="28">
        <f>IFERROR(VLOOKUP(B68,'Egyéni lista'!$B$4:$L$263,5,0),0)</f>
        <v>120</v>
      </c>
      <c r="G68" s="28">
        <f>IFERROR(VLOOKUP(B68,'Egyéni lista'!$B$4:$L$263,6,0),0)</f>
        <v>119</v>
      </c>
      <c r="H68" s="28">
        <f>IFERROR(VLOOKUP(B68,'Egyéni lista'!$B$4:$L$263,7,0),0)</f>
        <v>142</v>
      </c>
      <c r="I68" s="121">
        <f>IFERROR(VLOOKUP(B68,'Egyéni lista'!$B$4:$L$263,8,0),0)</f>
        <v>359</v>
      </c>
      <c r="J68" s="132">
        <f>IFERROR(VLOOKUP(B68,'Egyéni lista'!$B$4:$L$263,9,0),0)</f>
        <v>154</v>
      </c>
      <c r="K68" s="150">
        <f>IFERROR(VLOOKUP(B68,'Egyéni lista'!$B$4:$L$263,10,0),0)</f>
        <v>513</v>
      </c>
      <c r="L68" s="156">
        <f>IFERROR(VLOOKUP(B68,'Egyéni lista'!$B$4:$L$263,11,0),0)</f>
        <v>7</v>
      </c>
      <c r="M68" s="38">
        <f>SUM(E68:H71)</f>
        <v>2094</v>
      </c>
    </row>
    <row r="69" spans="1:13" ht="15" x14ac:dyDescent="0.25">
      <c r="A69" s="217"/>
      <c r="B69" s="165" t="s">
        <v>351</v>
      </c>
      <c r="C69" s="39" t="str">
        <f>IFERROR(VLOOKUP(B69,'Egyéni lista'!$B$4:$L$263,2,0),0)</f>
        <v>Mosonszentmiklós</v>
      </c>
      <c r="D69" s="40" t="str">
        <f>IFERROR(VLOOKUP(B69,'Egyéni lista'!$B$4:$L$263,3,0),0)</f>
        <v>Ig. ffi</v>
      </c>
      <c r="E69" s="20">
        <f>IFERROR(VLOOKUP(B69,'Egyéni lista'!$B$4:$L$263,4,0),0)</f>
        <v>139</v>
      </c>
      <c r="F69" s="20">
        <f>IFERROR(VLOOKUP(B69,'Egyéni lista'!$B$4:$L$263,5,0),0)</f>
        <v>135</v>
      </c>
      <c r="G69" s="20">
        <f>IFERROR(VLOOKUP(B69,'Egyéni lista'!$B$4:$L$263,6,0),0)</f>
        <v>124</v>
      </c>
      <c r="H69" s="20">
        <f>IFERROR(VLOOKUP(B69,'Egyéni lista'!$B$4:$L$263,7,0),0)</f>
        <v>125</v>
      </c>
      <c r="I69" s="122">
        <f>IFERROR(VLOOKUP(B69,'Egyéni lista'!$B$4:$L$263,8,0),0)</f>
        <v>379</v>
      </c>
      <c r="J69" s="132">
        <f>IFERROR(VLOOKUP(B69,'Egyéni lista'!$B$4:$L$263,9,0),0)</f>
        <v>144</v>
      </c>
      <c r="K69" s="151">
        <f>IFERROR(VLOOKUP(B69,'Egyéni lista'!$B$4:$L$263,10,0),0)</f>
        <v>523</v>
      </c>
      <c r="L69" s="158">
        <f>IFERROR(VLOOKUP(B69,'Egyéni lista'!$B$4:$L$263,11,0),0)</f>
        <v>6</v>
      </c>
      <c r="M69" s="42">
        <f>SUM(E68:H71)</f>
        <v>2094</v>
      </c>
    </row>
    <row r="70" spans="1:13" ht="15" x14ac:dyDescent="0.2">
      <c r="A70" s="217"/>
      <c r="B70" s="172" t="s">
        <v>352</v>
      </c>
      <c r="C70" s="43" t="str">
        <f>IFERROR(VLOOKUP(B70,'Egyéni lista'!$B$4:$L$263,2,0),0)</f>
        <v>Mosonszentmiklós</v>
      </c>
      <c r="D70" s="44" t="str">
        <f>IFERROR(VLOOKUP(B70,'Egyéni lista'!$B$4:$L$263,3,0),0)</f>
        <v>Ig. ffi</v>
      </c>
      <c r="E70" s="134">
        <f>IFERROR(VLOOKUP(B70,'Egyéni lista'!$B$4:$L$263,4,0),0)</f>
        <v>117</v>
      </c>
      <c r="F70" s="134">
        <f>IFERROR(VLOOKUP(B70,'Egyéni lista'!$B$4:$L$263,5,0),0)</f>
        <v>137</v>
      </c>
      <c r="G70" s="134">
        <f>IFERROR(VLOOKUP(B70,'Egyéni lista'!$B$4:$L$263,6,0),0)</f>
        <v>143</v>
      </c>
      <c r="H70" s="134">
        <f>IFERROR(VLOOKUP(B70,'Egyéni lista'!$B$4:$L$263,7,0),0)</f>
        <v>129</v>
      </c>
      <c r="I70" s="135">
        <f>IFERROR(VLOOKUP(B70,'Egyéni lista'!$B$4:$L$263,8,0),0)</f>
        <v>352</v>
      </c>
      <c r="J70" s="133">
        <f>IFERROR(VLOOKUP(B70,'Egyéni lista'!$B$4:$L$263,9,0),0)</f>
        <v>174</v>
      </c>
      <c r="K70" s="151">
        <f>IFERROR(VLOOKUP(B70,'Egyéni lista'!$B$4:$L$263,10,0),0)</f>
        <v>526</v>
      </c>
      <c r="L70" s="160">
        <f>IFERROR(VLOOKUP(B70,'Egyéni lista'!$B$4:$L$263,11,0),0)</f>
        <v>4</v>
      </c>
      <c r="M70" s="42">
        <f>SUM(E68:H71)</f>
        <v>2094</v>
      </c>
    </row>
    <row r="71" spans="1:13" ht="15.75" thickBot="1" x14ac:dyDescent="0.3">
      <c r="A71" s="218"/>
      <c r="B71" s="169" t="s">
        <v>353</v>
      </c>
      <c r="C71" s="46" t="str">
        <f>IFERROR(VLOOKUP(B71,'Egyéni lista'!$B$4:$L$263,2,0),0)</f>
        <v>Mosonszentmiklós</v>
      </c>
      <c r="D71" s="51" t="str">
        <f>IFERROR(VLOOKUP(B71,'Egyéni lista'!$B$4:$L$263,3,0),0)</f>
        <v>Ig. ffi</v>
      </c>
      <c r="E71" s="136">
        <f>IFERROR(VLOOKUP(B71,'Egyéni lista'!$B$4:$L$263,4,0),0)</f>
        <v>129</v>
      </c>
      <c r="F71" s="137">
        <f>IFERROR(VLOOKUP(B71,'Egyéni lista'!$B$4:$L$263,5,0),0)</f>
        <v>125</v>
      </c>
      <c r="G71" s="137">
        <f>IFERROR(VLOOKUP(B71,'Egyéni lista'!$B$4:$L$263,6,0),0)</f>
        <v>136</v>
      </c>
      <c r="H71" s="137">
        <f>IFERROR(VLOOKUP(B71,'Egyéni lista'!$B$4:$L$263,7,0),0)</f>
        <v>142</v>
      </c>
      <c r="I71" s="138">
        <f>IFERROR(VLOOKUP(B71,'Egyéni lista'!$B$4:$L$263,8,0),0)</f>
        <v>374</v>
      </c>
      <c r="J71" s="139">
        <f>IFERROR(VLOOKUP(B71,'Egyéni lista'!$B$4:$L$263,9,0),0)</f>
        <v>158</v>
      </c>
      <c r="K71" s="152">
        <f>IFERROR(VLOOKUP(B71,'Egyéni lista'!$B$4:$L$263,10,0),0)</f>
        <v>532</v>
      </c>
      <c r="L71" s="162">
        <f>IFERROR(VLOOKUP(B71,'Egyéni lista'!$B$4:$L$263,11,0),0)</f>
        <v>7</v>
      </c>
      <c r="M71" s="251">
        <f>SUM(E68:H71)</f>
        <v>2094</v>
      </c>
    </row>
    <row r="72" spans="1:13" ht="15" x14ac:dyDescent="0.25">
      <c r="A72" s="216" t="s">
        <v>33</v>
      </c>
      <c r="B72" s="303" t="s">
        <v>612</v>
      </c>
      <c r="C72" s="35" t="str">
        <f>IFERROR(VLOOKUP(B72,'Egyéni lista'!$B$4:$L$263,2,0),0)</f>
        <v>Péti MTE 2</v>
      </c>
      <c r="D72" s="36" t="str">
        <f>IFERROR(VLOOKUP(B72,'Egyéni lista'!$B$4:$L$263,3,0),0)</f>
        <v>Ig. ffi</v>
      </c>
      <c r="E72" s="28">
        <f>IFERROR(VLOOKUP(B72,'Egyéni lista'!$B$4:$L$263,4,0),0)</f>
        <v>132</v>
      </c>
      <c r="F72" s="28">
        <f>IFERROR(VLOOKUP(B72,'Egyéni lista'!$B$4:$L$263,5,0),0)</f>
        <v>136</v>
      </c>
      <c r="G72" s="28">
        <f>IFERROR(VLOOKUP(B72,'Egyéni lista'!$B$4:$L$263,6,0),0)</f>
        <v>133</v>
      </c>
      <c r="H72" s="28">
        <f>IFERROR(VLOOKUP(B72,'Egyéni lista'!$B$4:$L$263,7,0),0)</f>
        <v>119</v>
      </c>
      <c r="I72" s="121">
        <f>IFERROR(VLOOKUP(B72,'Egyéni lista'!$B$4:$L$263,8,0),0)</f>
        <v>348</v>
      </c>
      <c r="J72" s="132">
        <f>IFERROR(VLOOKUP(B72,'Egyéni lista'!$B$4:$L$263,9,0),0)</f>
        <v>172</v>
      </c>
      <c r="K72" s="150">
        <f>IFERROR(VLOOKUP(B72,'Egyéni lista'!$B$4:$L$263,10,0),0)</f>
        <v>520</v>
      </c>
      <c r="L72" s="37">
        <f>IFERROR(VLOOKUP(B72,'Egyéni lista'!$B$4:$L$263,11,0),0)</f>
        <v>3</v>
      </c>
      <c r="M72" s="38">
        <f>SUM(E72:H75)</f>
        <v>2074</v>
      </c>
    </row>
    <row r="73" spans="1:13" ht="15" x14ac:dyDescent="0.25">
      <c r="A73" s="217"/>
      <c r="B73" s="255" t="s">
        <v>613</v>
      </c>
      <c r="C73" s="39" t="str">
        <f>IFERROR(VLOOKUP(B73,'Egyéni lista'!$B$4:$L$263,2,0),0)</f>
        <v>Péti MTE 2</v>
      </c>
      <c r="D73" s="40" t="str">
        <f>IFERROR(VLOOKUP(B73,'Egyéni lista'!$B$4:$L$263,3,0),0)</f>
        <v>Ig. ffi</v>
      </c>
      <c r="E73" s="20">
        <f>IFERROR(VLOOKUP(B73,'Egyéni lista'!$B$4:$L$263,4,0),0)</f>
        <v>121</v>
      </c>
      <c r="F73" s="20">
        <f>IFERROR(VLOOKUP(B73,'Egyéni lista'!$B$4:$L$263,5,0),0)</f>
        <v>125</v>
      </c>
      <c r="G73" s="20">
        <f>IFERROR(VLOOKUP(B73,'Egyéni lista'!$B$4:$L$263,6,0),0)</f>
        <v>131</v>
      </c>
      <c r="H73" s="20">
        <f>IFERROR(VLOOKUP(B73,'Egyéni lista'!$B$4:$L$263,7,0),0)</f>
        <v>130</v>
      </c>
      <c r="I73" s="122">
        <f>IFERROR(VLOOKUP(B73,'Egyéni lista'!$B$4:$L$263,8,0),0)</f>
        <v>353</v>
      </c>
      <c r="J73" s="132">
        <f>IFERROR(VLOOKUP(B73,'Egyéni lista'!$B$4:$L$263,9,0),0)</f>
        <v>154</v>
      </c>
      <c r="K73" s="151">
        <f>IFERROR(VLOOKUP(B73,'Egyéni lista'!$B$4:$L$263,10,0),0)</f>
        <v>507</v>
      </c>
      <c r="L73" s="41">
        <f>IFERROR(VLOOKUP(B73,'Egyéni lista'!$B$4:$L$263,11,0),0)</f>
        <v>10</v>
      </c>
      <c r="M73" s="42">
        <f>SUM(E72:H75)</f>
        <v>2074</v>
      </c>
    </row>
    <row r="74" spans="1:13" ht="15" x14ac:dyDescent="0.25">
      <c r="A74" s="217"/>
      <c r="B74" s="189" t="s">
        <v>614</v>
      </c>
      <c r="C74" s="43" t="str">
        <f>IFERROR(VLOOKUP(B74,'Egyéni lista'!$B$4:$L$263,2,0),0)</f>
        <v>Péti MTE 2</v>
      </c>
      <c r="D74" s="44" t="str">
        <f>IFERROR(VLOOKUP(B74,'Egyéni lista'!$B$4:$L$263,3,0),0)</f>
        <v>Ig. ffi</v>
      </c>
      <c r="E74" s="134">
        <f>IFERROR(VLOOKUP(B74,'Egyéni lista'!$B$4:$L$263,4,0),0)</f>
        <v>125</v>
      </c>
      <c r="F74" s="134">
        <f>IFERROR(VLOOKUP(B74,'Egyéni lista'!$B$4:$L$263,5,0),0)</f>
        <v>140</v>
      </c>
      <c r="G74" s="134">
        <f>IFERROR(VLOOKUP(B74,'Egyéni lista'!$B$4:$L$263,6,0),0)</f>
        <v>129</v>
      </c>
      <c r="H74" s="134">
        <f>IFERROR(VLOOKUP(B74,'Egyéni lista'!$B$4:$L$263,7,0),0)</f>
        <v>136</v>
      </c>
      <c r="I74" s="135">
        <f>IFERROR(VLOOKUP(B74,'Egyéni lista'!$B$4:$L$263,8,0),0)</f>
        <v>344</v>
      </c>
      <c r="J74" s="133">
        <f>IFERROR(VLOOKUP(B74,'Egyéni lista'!$B$4:$L$263,9,0),0)</f>
        <v>186</v>
      </c>
      <c r="K74" s="151">
        <f>IFERROR(VLOOKUP(B74,'Egyéni lista'!$B$4:$L$263,10,0),0)</f>
        <v>530</v>
      </c>
      <c r="L74" s="45">
        <f>IFERROR(VLOOKUP(B74,'Egyéni lista'!$B$4:$L$263,11,0),0)</f>
        <v>7</v>
      </c>
      <c r="M74" s="42">
        <f>SUM(E72:H75)</f>
        <v>2074</v>
      </c>
    </row>
    <row r="75" spans="1:13" ht="15.75" thickBot="1" x14ac:dyDescent="0.3">
      <c r="A75" s="218"/>
      <c r="B75" s="188" t="s">
        <v>615</v>
      </c>
      <c r="C75" s="46" t="str">
        <f>IFERROR(VLOOKUP(B75,'Egyéni lista'!$B$4:$L$263,2,0),0)</f>
        <v>Péti MTE 2</v>
      </c>
      <c r="D75" s="51" t="str">
        <f>IFERROR(VLOOKUP(B75,'Egyéni lista'!$B$4:$L$263,3,0),0)</f>
        <v>Ig. ffi</v>
      </c>
      <c r="E75" s="136">
        <f>IFERROR(VLOOKUP(B75,'Egyéni lista'!$B$4:$L$263,4,0),0)</f>
        <v>151</v>
      </c>
      <c r="F75" s="137">
        <f>IFERROR(VLOOKUP(B75,'Egyéni lista'!$B$4:$L$263,5,0),0)</f>
        <v>143</v>
      </c>
      <c r="G75" s="137">
        <f>IFERROR(VLOOKUP(B75,'Egyéni lista'!$B$4:$L$263,6,0),0)</f>
        <v>100</v>
      </c>
      <c r="H75" s="137">
        <f>IFERROR(VLOOKUP(B75,'Egyéni lista'!$B$4:$L$263,7,0),0)</f>
        <v>123</v>
      </c>
      <c r="I75" s="138">
        <f>IFERROR(VLOOKUP(B75,'Egyéni lista'!$B$4:$L$263,8,0),0)</f>
        <v>358</v>
      </c>
      <c r="J75" s="139">
        <f>IFERROR(VLOOKUP(B75,'Egyéni lista'!$B$4:$L$263,9,0),0)</f>
        <v>159</v>
      </c>
      <c r="K75" s="152">
        <f>IFERROR(VLOOKUP(B75,'Egyéni lista'!$B$4:$L$263,10,0),0)</f>
        <v>517</v>
      </c>
      <c r="L75" s="48">
        <f>IFERROR(VLOOKUP(B75,'Egyéni lista'!$B$4:$L$263,11,0),0)</f>
        <v>6</v>
      </c>
      <c r="M75" s="251">
        <f>SUM(E72:H75)</f>
        <v>2074</v>
      </c>
    </row>
    <row r="76" spans="1:13" ht="15" x14ac:dyDescent="0.25">
      <c r="A76" s="216" t="s">
        <v>34</v>
      </c>
      <c r="B76" s="280" t="s">
        <v>587</v>
      </c>
      <c r="C76" s="35" t="str">
        <f>IFERROR(VLOOKUP(B76,'Egyéni lista'!$B$4:$L$263,2,0),0)</f>
        <v>CSTE 2</v>
      </c>
      <c r="D76" s="36" t="str">
        <f>IFERROR(VLOOKUP(B76,'Egyéni lista'!$B$4:$L$263,3,0),0)</f>
        <v>Ig. ffi</v>
      </c>
      <c r="E76" s="28">
        <f>IFERROR(VLOOKUP(B76,'Egyéni lista'!$B$4:$L$263,4,0),0)</f>
        <v>128</v>
      </c>
      <c r="F76" s="28">
        <f>IFERROR(VLOOKUP(B76,'Egyéni lista'!$B$4:$L$263,5,0),0)</f>
        <v>121</v>
      </c>
      <c r="G76" s="28">
        <f>IFERROR(VLOOKUP(B76,'Egyéni lista'!$B$4:$L$263,6,0),0)</f>
        <v>140</v>
      </c>
      <c r="H76" s="28">
        <f>IFERROR(VLOOKUP(B76,'Egyéni lista'!$B$4:$L$263,7,0),0)</f>
        <v>140</v>
      </c>
      <c r="I76" s="121">
        <f>IFERROR(VLOOKUP(B76,'Egyéni lista'!$B$4:$L$263,8,0),0)</f>
        <v>375</v>
      </c>
      <c r="J76" s="132">
        <f>IFERROR(VLOOKUP(B76,'Egyéni lista'!$B$4:$L$263,9,0),0)</f>
        <v>154</v>
      </c>
      <c r="K76" s="150">
        <f>IFERROR(VLOOKUP(B76,'Egyéni lista'!$B$4:$L$263,10,0),0)</f>
        <v>529</v>
      </c>
      <c r="L76" s="37">
        <f>IFERROR(VLOOKUP(B76,'Egyéni lista'!$B$4:$L$263,11,0),0)</f>
        <v>6</v>
      </c>
      <c r="M76" s="38">
        <f>SUM(E76:H79)</f>
        <v>1942</v>
      </c>
    </row>
    <row r="77" spans="1:13" ht="15" x14ac:dyDescent="0.25">
      <c r="A77" s="217"/>
      <c r="B77" s="255" t="s">
        <v>590</v>
      </c>
      <c r="C77" s="39" t="str">
        <f>IFERROR(VLOOKUP(B77,'Egyéni lista'!$B$4:$L$263,2,0),0)</f>
        <v>CSTE 2</v>
      </c>
      <c r="D77" s="40" t="str">
        <f>IFERROR(VLOOKUP(B77,'Egyéni lista'!$B$4:$L$263,3,0),0)</f>
        <v>Ig. ffi</v>
      </c>
      <c r="E77" s="20">
        <f>IFERROR(VLOOKUP(B77,'Egyéni lista'!$B$4:$L$263,4,0),0)</f>
        <v>126</v>
      </c>
      <c r="F77" s="20">
        <f>IFERROR(VLOOKUP(B77,'Egyéni lista'!$B$4:$L$263,5,0),0)</f>
        <v>139</v>
      </c>
      <c r="G77" s="20">
        <f>IFERROR(VLOOKUP(B77,'Egyéni lista'!$B$4:$L$263,6,0),0)</f>
        <v>118</v>
      </c>
      <c r="H77" s="20">
        <f>IFERROR(VLOOKUP(B77,'Egyéni lista'!$B$4:$L$263,7,0),0)</f>
        <v>112</v>
      </c>
      <c r="I77" s="122">
        <f>IFERROR(VLOOKUP(B77,'Egyéni lista'!$B$4:$L$263,8,0),0)</f>
        <v>352</v>
      </c>
      <c r="J77" s="132">
        <f>IFERROR(VLOOKUP(B77,'Egyéni lista'!$B$4:$L$263,9,0),0)</f>
        <v>143</v>
      </c>
      <c r="K77" s="151">
        <f>IFERROR(VLOOKUP(B77,'Egyéni lista'!$B$4:$L$263,10,0),0)</f>
        <v>495</v>
      </c>
      <c r="L77" s="41">
        <f>IFERROR(VLOOKUP(B77,'Egyéni lista'!$B$4:$L$263,11,0),0)</f>
        <v>13</v>
      </c>
      <c r="M77" s="42">
        <f>SUM(E76:H79)</f>
        <v>1942</v>
      </c>
    </row>
    <row r="78" spans="1:13" ht="15" x14ac:dyDescent="0.25">
      <c r="A78" s="217"/>
      <c r="B78" s="255" t="s">
        <v>588</v>
      </c>
      <c r="C78" s="43" t="str">
        <f>IFERROR(VLOOKUP(B78,'Egyéni lista'!$B$4:$L$263,2,0),0)</f>
        <v>CSTE 2</v>
      </c>
      <c r="D78" s="44" t="str">
        <f>IFERROR(VLOOKUP(B78,'Egyéni lista'!$B$4:$L$263,3,0),0)</f>
        <v>Ig. ffi</v>
      </c>
      <c r="E78" s="134">
        <f>IFERROR(VLOOKUP(B78,'Egyéni lista'!$B$4:$L$263,4,0),0)</f>
        <v>115</v>
      </c>
      <c r="F78" s="134">
        <f>IFERROR(VLOOKUP(B78,'Egyéni lista'!$B$4:$L$263,5,0),0)</f>
        <v>122</v>
      </c>
      <c r="G78" s="134">
        <f>IFERROR(VLOOKUP(B78,'Egyéni lista'!$B$4:$L$263,6,0),0)</f>
        <v>114</v>
      </c>
      <c r="H78" s="134">
        <f>IFERROR(VLOOKUP(B78,'Egyéni lista'!$B$4:$L$263,7,0),0)</f>
        <v>139</v>
      </c>
      <c r="I78" s="135">
        <f>IFERROR(VLOOKUP(B78,'Egyéni lista'!$B$4:$L$263,8,0),0)</f>
        <v>346</v>
      </c>
      <c r="J78" s="133">
        <f>IFERROR(VLOOKUP(B78,'Egyéni lista'!$B$4:$L$263,9,0),0)</f>
        <v>144</v>
      </c>
      <c r="K78" s="151">
        <f>IFERROR(VLOOKUP(B78,'Egyéni lista'!$B$4:$L$263,10,0),0)</f>
        <v>490</v>
      </c>
      <c r="L78" s="45">
        <f>IFERROR(VLOOKUP(B78,'Egyéni lista'!$B$4:$L$263,11,0),0)</f>
        <v>13</v>
      </c>
      <c r="M78" s="42">
        <f>SUM(E76:H79)</f>
        <v>1942</v>
      </c>
    </row>
    <row r="79" spans="1:13" ht="15.75" thickBot="1" x14ac:dyDescent="0.3">
      <c r="A79" s="218"/>
      <c r="B79" s="188" t="s">
        <v>589</v>
      </c>
      <c r="C79" s="46" t="str">
        <f>IFERROR(VLOOKUP(B79,'Egyéni lista'!$B$4:$L$263,2,0),0)</f>
        <v>CSTE 2</v>
      </c>
      <c r="D79" s="51" t="str">
        <f>IFERROR(VLOOKUP(B79,'Egyéni lista'!$B$4:$L$263,3,0),0)</f>
        <v>Ig. ffi</v>
      </c>
      <c r="E79" s="136">
        <f>IFERROR(VLOOKUP(B79,'Egyéni lista'!$B$4:$L$263,4,0),0)</f>
        <v>98</v>
      </c>
      <c r="F79" s="137">
        <f>IFERROR(VLOOKUP(B79,'Egyéni lista'!$B$4:$L$263,5,0),0)</f>
        <v>110</v>
      </c>
      <c r="G79" s="137">
        <f>IFERROR(VLOOKUP(B79,'Egyéni lista'!$B$4:$L$263,6,0),0)</f>
        <v>103</v>
      </c>
      <c r="H79" s="137">
        <f>IFERROR(VLOOKUP(B79,'Egyéni lista'!$B$4:$L$263,7,0),0)</f>
        <v>117</v>
      </c>
      <c r="I79" s="138">
        <f>IFERROR(VLOOKUP(B79,'Egyéni lista'!$B$4:$L$263,8,0),0)</f>
        <v>318</v>
      </c>
      <c r="J79" s="139">
        <f>IFERROR(VLOOKUP(B79,'Egyéni lista'!$B$4:$L$263,9,0),0)</f>
        <v>110</v>
      </c>
      <c r="K79" s="152">
        <f>IFERROR(VLOOKUP(B79,'Egyéni lista'!$B$4:$L$263,10,0),0)</f>
        <v>428</v>
      </c>
      <c r="L79" s="48">
        <v>25</v>
      </c>
      <c r="M79" s="251">
        <f>SUM(E76:H79)</f>
        <v>1942</v>
      </c>
    </row>
    <row r="80" spans="1:13" ht="15" hidden="1" x14ac:dyDescent="0.2">
      <c r="A80" s="216" t="s">
        <v>35</v>
      </c>
      <c r="B80" s="257"/>
      <c r="C80" s="35">
        <f>IFERROR(VLOOKUP(B80,'Egyéni lista'!$B$4:$L$263,2,0),0)</f>
        <v>0</v>
      </c>
      <c r="D80" s="36">
        <f>IFERROR(VLOOKUP(B80,'Egyéni lista'!$B$4:$L$263,3,0),0)</f>
        <v>0</v>
      </c>
      <c r="E80" s="28">
        <f>IFERROR(VLOOKUP(B80,'Egyéni lista'!$B$4:$L$263,4,0),0)</f>
        <v>0</v>
      </c>
      <c r="F80" s="28">
        <f>IFERROR(VLOOKUP(B80,'Egyéni lista'!$B$4:$L$263,5,0),0)</f>
        <v>0</v>
      </c>
      <c r="G80" s="28">
        <f>IFERROR(VLOOKUP(B80,'Egyéni lista'!$B$4:$L$263,6,0),0)</f>
        <v>0</v>
      </c>
      <c r="H80" s="28">
        <f>IFERROR(VLOOKUP(B80,'Egyéni lista'!$B$4:$L$263,7,0),0)</f>
        <v>0</v>
      </c>
      <c r="I80" s="121">
        <f>IFERROR(VLOOKUP(B80,'Egyéni lista'!$B$4:$L$263,8,0),0)</f>
        <v>0</v>
      </c>
      <c r="J80" s="132">
        <f>IFERROR(VLOOKUP(B80,'Egyéni lista'!$B$4:$L$263,9,0),0)</f>
        <v>0</v>
      </c>
      <c r="K80" s="150">
        <f>IFERROR(VLOOKUP(B80,'Egyéni lista'!$B$4:$L$263,10,0),0)</f>
        <v>0</v>
      </c>
      <c r="L80" s="37">
        <f>IFERROR(VLOOKUP(B80,'Egyéni lista'!$B$4:$L$263,11,0),0)</f>
        <v>0</v>
      </c>
      <c r="M80" s="38">
        <f t="shared" ref="M80" si="0">SUM(E80:H83)</f>
        <v>0</v>
      </c>
    </row>
    <row r="81" spans="1:13" ht="15" hidden="1" x14ac:dyDescent="0.2">
      <c r="A81" s="217"/>
      <c r="B81" s="258"/>
      <c r="C81" s="39">
        <f>IFERROR(VLOOKUP(B81,'Egyéni lista'!$B$4:$L$263,2,0),0)</f>
        <v>0</v>
      </c>
      <c r="D81" s="40">
        <f>IFERROR(VLOOKUP(B81,'Egyéni lista'!$B$4:$L$263,3,0),0)</f>
        <v>0</v>
      </c>
      <c r="E81" s="20">
        <f>IFERROR(VLOOKUP(B81,'Egyéni lista'!$B$4:$L$263,4,0),0)</f>
        <v>0</v>
      </c>
      <c r="F81" s="20">
        <f>IFERROR(VLOOKUP(B81,'Egyéni lista'!$B$4:$L$263,5,0),0)</f>
        <v>0</v>
      </c>
      <c r="G81" s="20">
        <f>IFERROR(VLOOKUP(B81,'Egyéni lista'!$B$4:$L$263,6,0),0)</f>
        <v>0</v>
      </c>
      <c r="H81" s="20">
        <f>IFERROR(VLOOKUP(B81,'Egyéni lista'!$B$4:$L$263,7,0),0)</f>
        <v>0</v>
      </c>
      <c r="I81" s="122">
        <f>IFERROR(VLOOKUP(B81,'Egyéni lista'!$B$4:$L$263,8,0),0)</f>
        <v>0</v>
      </c>
      <c r="J81" s="132">
        <f>IFERROR(VLOOKUP(B81,'Egyéni lista'!$B$4:$L$263,9,0),0)</f>
        <v>0</v>
      </c>
      <c r="K81" s="151">
        <f>IFERROR(VLOOKUP(B81,'Egyéni lista'!$B$4:$L$263,10,0),0)</f>
        <v>0</v>
      </c>
      <c r="L81" s="41">
        <f>IFERROR(VLOOKUP(B81,'Egyéni lista'!$B$4:$L$263,11,0),0)</f>
        <v>0</v>
      </c>
      <c r="M81" s="42">
        <f t="shared" ref="M81" si="1">SUM(E80:H83)</f>
        <v>0</v>
      </c>
    </row>
    <row r="82" spans="1:13" ht="15" hidden="1" x14ac:dyDescent="0.2">
      <c r="A82" s="217"/>
      <c r="B82" s="258"/>
      <c r="C82" s="43">
        <f>IFERROR(VLOOKUP(B82,'Egyéni lista'!$B$4:$L$263,2,0),0)</f>
        <v>0</v>
      </c>
      <c r="D82" s="44">
        <f>IFERROR(VLOOKUP(B82,'Egyéni lista'!$B$4:$L$263,3,0),0)</f>
        <v>0</v>
      </c>
      <c r="E82" s="134">
        <f>IFERROR(VLOOKUP(B82,'Egyéni lista'!$B$4:$L$263,4,0),0)</f>
        <v>0</v>
      </c>
      <c r="F82" s="134">
        <f>IFERROR(VLOOKUP(B82,'Egyéni lista'!$B$4:$L$263,5,0),0)</f>
        <v>0</v>
      </c>
      <c r="G82" s="134">
        <f>IFERROR(VLOOKUP(B82,'Egyéni lista'!$B$4:$L$263,6,0),0)</f>
        <v>0</v>
      </c>
      <c r="H82" s="134">
        <f>IFERROR(VLOOKUP(B82,'Egyéni lista'!$B$4:$L$263,7,0),0)</f>
        <v>0</v>
      </c>
      <c r="I82" s="135">
        <f>IFERROR(VLOOKUP(B82,'Egyéni lista'!$B$4:$L$263,8,0),0)</f>
        <v>0</v>
      </c>
      <c r="J82" s="133">
        <f>IFERROR(VLOOKUP(B82,'Egyéni lista'!$B$4:$L$263,9,0),0)</f>
        <v>0</v>
      </c>
      <c r="K82" s="151">
        <f>IFERROR(VLOOKUP(B82,'Egyéni lista'!$B$4:$L$263,10,0),0)</f>
        <v>0</v>
      </c>
      <c r="L82" s="45">
        <f>IFERROR(VLOOKUP(B82,'Egyéni lista'!$B$4:$L$263,11,0),0)</f>
        <v>0</v>
      </c>
      <c r="M82" s="42">
        <f t="shared" ref="M82" si="2">SUM(E80:H83)</f>
        <v>0</v>
      </c>
    </row>
    <row r="83" spans="1:13" ht="15.75" hidden="1" thickBot="1" x14ac:dyDescent="0.25">
      <c r="A83" s="218"/>
      <c r="B83" s="259"/>
      <c r="C83" s="46">
        <f>IFERROR(VLOOKUP(B83,'Egyéni lista'!$B$4:$L$263,2,0),0)</f>
        <v>0</v>
      </c>
      <c r="D83" s="51">
        <f>IFERROR(VLOOKUP(B83,'Egyéni lista'!$B$4:$L$263,3,0),0)</f>
        <v>0</v>
      </c>
      <c r="E83" s="136">
        <f>IFERROR(VLOOKUP(B83,'Egyéni lista'!$B$4:$L$263,4,0),0)</f>
        <v>0</v>
      </c>
      <c r="F83" s="137">
        <f>IFERROR(VLOOKUP(B83,'Egyéni lista'!$B$4:$L$263,5,0),0)</f>
        <v>0</v>
      </c>
      <c r="G83" s="137">
        <f>IFERROR(VLOOKUP(B83,'Egyéni lista'!$B$4:$L$263,6,0),0)</f>
        <v>0</v>
      </c>
      <c r="H83" s="137">
        <f>IFERROR(VLOOKUP(B83,'Egyéni lista'!$B$4:$L$263,7,0),0)</f>
        <v>0</v>
      </c>
      <c r="I83" s="138">
        <f>IFERROR(VLOOKUP(B83,'Egyéni lista'!$B$4:$L$263,8,0),0)</f>
        <v>0</v>
      </c>
      <c r="J83" s="139">
        <f>IFERROR(VLOOKUP(B83,'Egyéni lista'!$B$4:$L$263,9,0),0)</f>
        <v>0</v>
      </c>
      <c r="K83" s="152">
        <f>IFERROR(VLOOKUP(B83,'Egyéni lista'!$B$4:$L$263,10,0),0)</f>
        <v>0</v>
      </c>
      <c r="L83" s="48">
        <f>IFERROR(VLOOKUP(B83,'Egyéni lista'!$B$4:$L$263,11,0),0)</f>
        <v>0</v>
      </c>
      <c r="M83" s="251">
        <f t="shared" ref="M83" si="3">SUM(E80:H83)</f>
        <v>0</v>
      </c>
    </row>
    <row r="84" spans="1:13" ht="15" hidden="1" x14ac:dyDescent="0.2">
      <c r="A84" s="216" t="s">
        <v>36</v>
      </c>
      <c r="B84" s="72"/>
      <c r="C84" s="35">
        <f>IFERROR(VLOOKUP(B84,'Egyéni lista'!$B$4:$L$263,2,0),0)</f>
        <v>0</v>
      </c>
      <c r="D84" s="36">
        <f>IFERROR(VLOOKUP(B84,'Egyéni lista'!$B$4:$L$263,3,0),0)</f>
        <v>0</v>
      </c>
      <c r="E84" s="28">
        <f>IFERROR(VLOOKUP(B84,'Egyéni lista'!$B$4:$L$263,4,0),0)</f>
        <v>0</v>
      </c>
      <c r="F84" s="28">
        <f>IFERROR(VLOOKUP(B84,'Egyéni lista'!$B$4:$L$263,5,0),0)</f>
        <v>0</v>
      </c>
      <c r="G84" s="28">
        <f>IFERROR(VLOOKUP(B84,'Egyéni lista'!$B$4:$L$263,6,0),0)</f>
        <v>0</v>
      </c>
      <c r="H84" s="28">
        <f>IFERROR(VLOOKUP(B84,'Egyéni lista'!$B$4:$L$263,7,0),0)</f>
        <v>0</v>
      </c>
      <c r="I84" s="121">
        <f>IFERROR(VLOOKUP(B84,'Egyéni lista'!$B$4:$L$263,8,0),0)</f>
        <v>0</v>
      </c>
      <c r="J84" s="132">
        <f>IFERROR(VLOOKUP(B84,'Egyéni lista'!$B$4:$L$263,9,0),0)</f>
        <v>0</v>
      </c>
      <c r="K84" s="150">
        <f>IFERROR(VLOOKUP(B84,'Egyéni lista'!$B$4:$L$263,10,0),0)</f>
        <v>0</v>
      </c>
      <c r="L84" s="37">
        <f>IFERROR(VLOOKUP(B84,'Egyéni lista'!$B$4:$L$263,11,0),0)</f>
        <v>0</v>
      </c>
      <c r="M84" s="38">
        <f t="shared" ref="M84" si="4">SUM(E84:H87)</f>
        <v>0</v>
      </c>
    </row>
    <row r="85" spans="1:13" ht="15" hidden="1" x14ac:dyDescent="0.2">
      <c r="A85" s="217"/>
      <c r="B85" s="73"/>
      <c r="C85" s="39">
        <f>IFERROR(VLOOKUP(B85,'Egyéni lista'!$B$4:$L$263,2,0),0)</f>
        <v>0</v>
      </c>
      <c r="D85" s="40">
        <f>IFERROR(VLOOKUP(B85,'Egyéni lista'!$B$4:$L$263,3,0),0)</f>
        <v>0</v>
      </c>
      <c r="E85" s="20">
        <f>IFERROR(VLOOKUP(B85,'Egyéni lista'!$B$4:$L$263,4,0),0)</f>
        <v>0</v>
      </c>
      <c r="F85" s="20">
        <f>IFERROR(VLOOKUP(B85,'Egyéni lista'!$B$4:$L$263,5,0),0)</f>
        <v>0</v>
      </c>
      <c r="G85" s="20">
        <f>IFERROR(VLOOKUP(B85,'Egyéni lista'!$B$4:$L$263,6,0),0)</f>
        <v>0</v>
      </c>
      <c r="H85" s="20">
        <f>IFERROR(VLOOKUP(B85,'Egyéni lista'!$B$4:$L$263,7,0),0)</f>
        <v>0</v>
      </c>
      <c r="I85" s="122">
        <f>IFERROR(VLOOKUP(B85,'Egyéni lista'!$B$4:$L$263,8,0),0)</f>
        <v>0</v>
      </c>
      <c r="J85" s="132">
        <f>IFERROR(VLOOKUP(B85,'Egyéni lista'!$B$4:$L$263,9,0),0)</f>
        <v>0</v>
      </c>
      <c r="K85" s="151">
        <f>IFERROR(VLOOKUP(B85,'Egyéni lista'!$B$4:$L$263,10,0),0)</f>
        <v>0</v>
      </c>
      <c r="L85" s="41">
        <f>IFERROR(VLOOKUP(B85,'Egyéni lista'!$B$4:$L$263,11,0),0)</f>
        <v>0</v>
      </c>
      <c r="M85" s="42">
        <f t="shared" ref="M85" si="5">SUM(E84:H87)</f>
        <v>0</v>
      </c>
    </row>
    <row r="86" spans="1:13" ht="15" hidden="1" x14ac:dyDescent="0.2">
      <c r="A86" s="217"/>
      <c r="B86" s="73"/>
      <c r="C86" s="43">
        <f>IFERROR(VLOOKUP(B86,'Egyéni lista'!$B$4:$L$263,2,0),0)</f>
        <v>0</v>
      </c>
      <c r="D86" s="44">
        <f>IFERROR(VLOOKUP(B86,'Egyéni lista'!$B$4:$L$263,3,0),0)</f>
        <v>0</v>
      </c>
      <c r="E86" s="134">
        <f>IFERROR(VLOOKUP(B86,'Egyéni lista'!$B$4:$L$263,4,0),0)</f>
        <v>0</v>
      </c>
      <c r="F86" s="134">
        <f>IFERROR(VLOOKUP(B86,'Egyéni lista'!$B$4:$L$263,5,0),0)</f>
        <v>0</v>
      </c>
      <c r="G86" s="134">
        <f>IFERROR(VLOOKUP(B86,'Egyéni lista'!$B$4:$L$263,6,0),0)</f>
        <v>0</v>
      </c>
      <c r="H86" s="134">
        <f>IFERROR(VLOOKUP(B86,'Egyéni lista'!$B$4:$L$263,7,0),0)</f>
        <v>0</v>
      </c>
      <c r="I86" s="135">
        <f>IFERROR(VLOOKUP(B86,'Egyéni lista'!$B$4:$L$263,8,0),0)</f>
        <v>0</v>
      </c>
      <c r="J86" s="133">
        <f>IFERROR(VLOOKUP(B86,'Egyéni lista'!$B$4:$L$263,9,0),0)</f>
        <v>0</v>
      </c>
      <c r="K86" s="151">
        <f>IFERROR(VLOOKUP(B86,'Egyéni lista'!$B$4:$L$263,10,0),0)</f>
        <v>0</v>
      </c>
      <c r="L86" s="45">
        <f>IFERROR(VLOOKUP(B86,'Egyéni lista'!$B$4:$L$263,11,0),0)</f>
        <v>0</v>
      </c>
      <c r="M86" s="42">
        <f t="shared" ref="M86" si="6">SUM(E84:H87)</f>
        <v>0</v>
      </c>
    </row>
    <row r="87" spans="1:13" ht="15.75" hidden="1" thickBot="1" x14ac:dyDescent="0.25">
      <c r="A87" s="218"/>
      <c r="B87" s="74"/>
      <c r="C87" s="46">
        <f>IFERROR(VLOOKUP(B87,'Egyéni lista'!$B$4:$L$263,2,0),0)</f>
        <v>0</v>
      </c>
      <c r="D87" s="51">
        <f>IFERROR(VLOOKUP(B87,'Egyéni lista'!$B$4:$L$263,3,0),0)</f>
        <v>0</v>
      </c>
      <c r="E87" s="136">
        <f>IFERROR(VLOOKUP(B87,'Egyéni lista'!$B$4:$L$263,4,0),0)</f>
        <v>0</v>
      </c>
      <c r="F87" s="137">
        <f>IFERROR(VLOOKUP(B87,'Egyéni lista'!$B$4:$L$263,5,0),0)</f>
        <v>0</v>
      </c>
      <c r="G87" s="137">
        <f>IFERROR(VLOOKUP(B87,'Egyéni lista'!$B$4:$L$263,6,0),0)</f>
        <v>0</v>
      </c>
      <c r="H87" s="137">
        <f>IFERROR(VLOOKUP(B87,'Egyéni lista'!$B$4:$L$263,7,0),0)</f>
        <v>0</v>
      </c>
      <c r="I87" s="138">
        <f>IFERROR(VLOOKUP(B87,'Egyéni lista'!$B$4:$L$263,8,0),0)</f>
        <v>0</v>
      </c>
      <c r="J87" s="139">
        <f>IFERROR(VLOOKUP(B87,'Egyéni lista'!$B$4:$L$263,9,0),0)</f>
        <v>0</v>
      </c>
      <c r="K87" s="152">
        <f>IFERROR(VLOOKUP(B87,'Egyéni lista'!$B$4:$L$263,10,0),0)</f>
        <v>0</v>
      </c>
      <c r="L87" s="48">
        <f>IFERROR(VLOOKUP(B87,'Egyéni lista'!$B$4:$L$263,11,0),0)</f>
        <v>0</v>
      </c>
      <c r="M87" s="49">
        <f t="shared" ref="M87" si="7">SUM(E84:H87)</f>
        <v>0</v>
      </c>
    </row>
    <row r="88" spans="1:13" ht="15" hidden="1" x14ac:dyDescent="0.2">
      <c r="A88" s="216" t="s">
        <v>37</v>
      </c>
      <c r="B88" s="72"/>
      <c r="C88" s="35">
        <f>IFERROR(VLOOKUP(B88,'Egyéni lista'!$B$4:$L$263,2,0),0)</f>
        <v>0</v>
      </c>
      <c r="D88" s="36">
        <f>IFERROR(VLOOKUP(B88,'Egyéni lista'!$B$4:$L$263,3,0),0)</f>
        <v>0</v>
      </c>
      <c r="E88" s="28">
        <f>IFERROR(VLOOKUP(B88,'Egyéni lista'!$B$4:$L$263,4,0),0)</f>
        <v>0</v>
      </c>
      <c r="F88" s="28">
        <f>IFERROR(VLOOKUP(B88,'Egyéni lista'!$B$4:$L$263,5,0),0)</f>
        <v>0</v>
      </c>
      <c r="G88" s="28">
        <f>IFERROR(VLOOKUP(B88,'Egyéni lista'!$B$4:$L$263,6,0),0)</f>
        <v>0</v>
      </c>
      <c r="H88" s="28">
        <f>IFERROR(VLOOKUP(B88,'Egyéni lista'!$B$4:$L$263,7,0),0)</f>
        <v>0</v>
      </c>
      <c r="I88" s="121">
        <f>IFERROR(VLOOKUP(B88,'Egyéni lista'!$B$4:$L$263,8,0),0)</f>
        <v>0</v>
      </c>
      <c r="J88" s="132">
        <f>IFERROR(VLOOKUP(B88,'Egyéni lista'!$B$4:$L$263,9,0),0)</f>
        <v>0</v>
      </c>
      <c r="K88" s="150">
        <f>IFERROR(VLOOKUP(B88,'Egyéni lista'!$B$4:$L$263,10,0),0)</f>
        <v>0</v>
      </c>
      <c r="L88" s="37">
        <f>IFERROR(VLOOKUP(B88,'Egyéni lista'!$B$4:$L$263,11,0),0)</f>
        <v>0</v>
      </c>
      <c r="M88" s="38">
        <f t="shared" ref="M88" si="8">SUM(E88:H91)</f>
        <v>0</v>
      </c>
    </row>
    <row r="89" spans="1:13" ht="15" hidden="1" x14ac:dyDescent="0.2">
      <c r="A89" s="217"/>
      <c r="B89" s="73"/>
      <c r="C89" s="39">
        <f>IFERROR(VLOOKUP(B89,'Egyéni lista'!$B$4:$L$263,2,0),0)</f>
        <v>0</v>
      </c>
      <c r="D89" s="40">
        <f>IFERROR(VLOOKUP(B89,'Egyéni lista'!$B$4:$L$263,3,0),0)</f>
        <v>0</v>
      </c>
      <c r="E89" s="20">
        <f>IFERROR(VLOOKUP(B89,'Egyéni lista'!$B$4:$L$263,4,0),0)</f>
        <v>0</v>
      </c>
      <c r="F89" s="20">
        <f>IFERROR(VLOOKUP(B89,'Egyéni lista'!$B$4:$L$263,5,0),0)</f>
        <v>0</v>
      </c>
      <c r="G89" s="20">
        <f>IFERROR(VLOOKUP(B89,'Egyéni lista'!$B$4:$L$263,6,0),0)</f>
        <v>0</v>
      </c>
      <c r="H89" s="20">
        <f>IFERROR(VLOOKUP(B89,'Egyéni lista'!$B$4:$L$263,7,0),0)</f>
        <v>0</v>
      </c>
      <c r="I89" s="122">
        <f>IFERROR(VLOOKUP(B89,'Egyéni lista'!$B$4:$L$263,8,0),0)</f>
        <v>0</v>
      </c>
      <c r="J89" s="132">
        <f>IFERROR(VLOOKUP(B89,'Egyéni lista'!$B$4:$L$263,9,0),0)</f>
        <v>0</v>
      </c>
      <c r="K89" s="151">
        <f>IFERROR(VLOOKUP(B89,'Egyéni lista'!$B$4:$L$263,10,0),0)</f>
        <v>0</v>
      </c>
      <c r="L89" s="41">
        <f>IFERROR(VLOOKUP(B89,'Egyéni lista'!$B$4:$L$263,11,0),0)</f>
        <v>0</v>
      </c>
      <c r="M89" s="42">
        <f t="shared" ref="M89" si="9">SUM(E88:H91)</f>
        <v>0</v>
      </c>
    </row>
    <row r="90" spans="1:13" ht="15" hidden="1" x14ac:dyDescent="0.2">
      <c r="A90" s="217"/>
      <c r="B90" s="73"/>
      <c r="C90" s="43">
        <f>IFERROR(VLOOKUP(B90,'Egyéni lista'!$B$4:$L$263,2,0),0)</f>
        <v>0</v>
      </c>
      <c r="D90" s="44">
        <f>IFERROR(VLOOKUP(B90,'Egyéni lista'!$B$4:$L$263,3,0),0)</f>
        <v>0</v>
      </c>
      <c r="E90" s="134">
        <f>IFERROR(VLOOKUP(B90,'Egyéni lista'!$B$4:$L$263,4,0),0)</f>
        <v>0</v>
      </c>
      <c r="F90" s="134">
        <f>IFERROR(VLOOKUP(B90,'Egyéni lista'!$B$4:$L$263,5,0),0)</f>
        <v>0</v>
      </c>
      <c r="G90" s="134">
        <f>IFERROR(VLOOKUP(B90,'Egyéni lista'!$B$4:$L$263,6,0),0)</f>
        <v>0</v>
      </c>
      <c r="H90" s="134">
        <f>IFERROR(VLOOKUP(B90,'Egyéni lista'!$B$4:$L$263,7,0),0)</f>
        <v>0</v>
      </c>
      <c r="I90" s="135">
        <f>IFERROR(VLOOKUP(B90,'Egyéni lista'!$B$4:$L$263,8,0),0)</f>
        <v>0</v>
      </c>
      <c r="J90" s="133">
        <f>IFERROR(VLOOKUP(B90,'Egyéni lista'!$B$4:$L$263,9,0),0)</f>
        <v>0</v>
      </c>
      <c r="K90" s="151">
        <f>IFERROR(VLOOKUP(B90,'Egyéni lista'!$B$4:$L$263,10,0),0)</f>
        <v>0</v>
      </c>
      <c r="L90" s="45">
        <f>IFERROR(VLOOKUP(B90,'Egyéni lista'!$B$4:$L$263,11,0),0)</f>
        <v>0</v>
      </c>
      <c r="M90" s="42">
        <f t="shared" ref="M90" si="10">SUM(E88:H91)</f>
        <v>0</v>
      </c>
    </row>
    <row r="91" spans="1:13" ht="15.75" hidden="1" thickBot="1" x14ac:dyDescent="0.25">
      <c r="A91" s="218"/>
      <c r="B91" s="74"/>
      <c r="C91" s="46">
        <f>IFERROR(VLOOKUP(B91,'Egyéni lista'!$B$4:$L$263,2,0),0)</f>
        <v>0</v>
      </c>
      <c r="D91" s="51">
        <f>IFERROR(VLOOKUP(B91,'Egyéni lista'!$B$4:$L$263,3,0),0)</f>
        <v>0</v>
      </c>
      <c r="E91" s="136">
        <f>IFERROR(VLOOKUP(B91,'Egyéni lista'!$B$4:$L$263,4,0),0)</f>
        <v>0</v>
      </c>
      <c r="F91" s="137">
        <f>IFERROR(VLOOKUP(B91,'Egyéni lista'!$B$4:$L$263,5,0),0)</f>
        <v>0</v>
      </c>
      <c r="G91" s="137">
        <f>IFERROR(VLOOKUP(B91,'Egyéni lista'!$B$4:$L$263,6,0),0)</f>
        <v>0</v>
      </c>
      <c r="H91" s="137">
        <f>IFERROR(VLOOKUP(B91,'Egyéni lista'!$B$4:$L$263,7,0),0)</f>
        <v>0</v>
      </c>
      <c r="I91" s="138">
        <f>IFERROR(VLOOKUP(B91,'Egyéni lista'!$B$4:$L$263,8,0),0)</f>
        <v>0</v>
      </c>
      <c r="J91" s="139">
        <f>IFERROR(VLOOKUP(B91,'Egyéni lista'!$B$4:$L$263,9,0),0)</f>
        <v>0</v>
      </c>
      <c r="K91" s="152">
        <f>IFERROR(VLOOKUP(B91,'Egyéni lista'!$B$4:$L$263,10,0),0)</f>
        <v>0</v>
      </c>
      <c r="L91" s="48">
        <f>IFERROR(VLOOKUP(B91,'Egyéni lista'!$B$4:$L$263,11,0),0)</f>
        <v>0</v>
      </c>
      <c r="M91" s="49">
        <f t="shared" ref="M91" si="11">SUM(E88:H91)</f>
        <v>0</v>
      </c>
    </row>
    <row r="92" spans="1:13" ht="15" hidden="1" x14ac:dyDescent="0.2">
      <c r="A92" s="216" t="s">
        <v>38</v>
      </c>
      <c r="B92" s="72"/>
      <c r="C92" s="35">
        <f>IFERROR(VLOOKUP(B92,'Egyéni lista'!$B$4:$L$263,2,0),0)</f>
        <v>0</v>
      </c>
      <c r="D92" s="36">
        <f>IFERROR(VLOOKUP(B92,'Egyéni lista'!$B$4:$L$263,3,0),0)</f>
        <v>0</v>
      </c>
      <c r="E92" s="28">
        <f>IFERROR(VLOOKUP(B92,'Egyéni lista'!$B$4:$L$263,4,0),0)</f>
        <v>0</v>
      </c>
      <c r="F92" s="28">
        <f>IFERROR(VLOOKUP(B92,'Egyéni lista'!$B$4:$L$263,5,0),0)</f>
        <v>0</v>
      </c>
      <c r="G92" s="28">
        <f>IFERROR(VLOOKUP(B92,'Egyéni lista'!$B$4:$L$263,6,0),0)</f>
        <v>0</v>
      </c>
      <c r="H92" s="28">
        <f>IFERROR(VLOOKUP(B92,'Egyéni lista'!$B$4:$L$263,7,0),0)</f>
        <v>0</v>
      </c>
      <c r="I92" s="121">
        <f>IFERROR(VLOOKUP(B92,'Egyéni lista'!$B$4:$L$263,8,0),0)</f>
        <v>0</v>
      </c>
      <c r="J92" s="132">
        <f>IFERROR(VLOOKUP(B92,'Egyéni lista'!$B$4:$L$263,9,0),0)</f>
        <v>0</v>
      </c>
      <c r="K92" s="150">
        <f>IFERROR(VLOOKUP(B92,'Egyéni lista'!$B$4:$L$263,10,0),0)</f>
        <v>0</v>
      </c>
      <c r="L92" s="37">
        <f>IFERROR(VLOOKUP(B92,'Egyéni lista'!$B$4:$L$263,11,0),0)</f>
        <v>0</v>
      </c>
      <c r="M92" s="38">
        <f t="shared" ref="M92" si="12">SUM(E92:H95)</f>
        <v>0</v>
      </c>
    </row>
    <row r="93" spans="1:13" ht="15" hidden="1" x14ac:dyDescent="0.2">
      <c r="A93" s="217"/>
      <c r="B93" s="73"/>
      <c r="C93" s="39">
        <f>IFERROR(VLOOKUP(B93,'Egyéni lista'!$B$4:$L$263,2,0),0)</f>
        <v>0</v>
      </c>
      <c r="D93" s="40">
        <f>IFERROR(VLOOKUP(B93,'Egyéni lista'!$B$4:$L$263,3,0),0)</f>
        <v>0</v>
      </c>
      <c r="E93" s="20">
        <f>IFERROR(VLOOKUP(B93,'Egyéni lista'!$B$4:$L$263,4,0),0)</f>
        <v>0</v>
      </c>
      <c r="F93" s="20">
        <f>IFERROR(VLOOKUP(B93,'Egyéni lista'!$B$4:$L$263,5,0),0)</f>
        <v>0</v>
      </c>
      <c r="G93" s="20">
        <f>IFERROR(VLOOKUP(B93,'Egyéni lista'!$B$4:$L$263,6,0),0)</f>
        <v>0</v>
      </c>
      <c r="H93" s="20">
        <f>IFERROR(VLOOKUP(B93,'Egyéni lista'!$B$4:$L$263,7,0),0)</f>
        <v>0</v>
      </c>
      <c r="I93" s="122">
        <f>IFERROR(VLOOKUP(B93,'Egyéni lista'!$B$4:$L$263,8,0),0)</f>
        <v>0</v>
      </c>
      <c r="J93" s="132">
        <f>IFERROR(VLOOKUP(B93,'Egyéni lista'!$B$4:$L$263,9,0),0)</f>
        <v>0</v>
      </c>
      <c r="K93" s="151">
        <f>IFERROR(VLOOKUP(B93,'Egyéni lista'!$B$4:$L$263,10,0),0)</f>
        <v>0</v>
      </c>
      <c r="L93" s="41">
        <f>IFERROR(VLOOKUP(B93,'Egyéni lista'!$B$4:$L$263,11,0),0)</f>
        <v>0</v>
      </c>
      <c r="M93" s="42">
        <f t="shared" ref="M93" si="13">SUM(E92:H95)</f>
        <v>0</v>
      </c>
    </row>
    <row r="94" spans="1:13" ht="15" hidden="1" x14ac:dyDescent="0.2">
      <c r="A94" s="217"/>
      <c r="B94" s="73"/>
      <c r="C94" s="43">
        <f>IFERROR(VLOOKUP(B94,'Egyéni lista'!$B$4:$L$263,2,0),0)</f>
        <v>0</v>
      </c>
      <c r="D94" s="44">
        <f>IFERROR(VLOOKUP(B94,'Egyéni lista'!$B$4:$L$263,3,0),0)</f>
        <v>0</v>
      </c>
      <c r="E94" s="134">
        <f>IFERROR(VLOOKUP(B94,'Egyéni lista'!$B$4:$L$263,4,0),0)</f>
        <v>0</v>
      </c>
      <c r="F94" s="134">
        <f>IFERROR(VLOOKUP(B94,'Egyéni lista'!$B$4:$L$263,5,0),0)</f>
        <v>0</v>
      </c>
      <c r="G94" s="134">
        <f>IFERROR(VLOOKUP(B94,'Egyéni lista'!$B$4:$L$263,6,0),0)</f>
        <v>0</v>
      </c>
      <c r="H94" s="134">
        <f>IFERROR(VLOOKUP(B94,'Egyéni lista'!$B$4:$L$263,7,0),0)</f>
        <v>0</v>
      </c>
      <c r="I94" s="135">
        <f>IFERROR(VLOOKUP(B94,'Egyéni lista'!$B$4:$L$263,8,0),0)</f>
        <v>0</v>
      </c>
      <c r="J94" s="133">
        <f>IFERROR(VLOOKUP(B94,'Egyéni lista'!$B$4:$L$263,9,0),0)</f>
        <v>0</v>
      </c>
      <c r="K94" s="151">
        <f>IFERROR(VLOOKUP(B94,'Egyéni lista'!$B$4:$L$263,10,0),0)</f>
        <v>0</v>
      </c>
      <c r="L94" s="45">
        <f>IFERROR(VLOOKUP(B94,'Egyéni lista'!$B$4:$L$263,11,0),0)</f>
        <v>0</v>
      </c>
      <c r="M94" s="42">
        <f t="shared" ref="M94" si="14">SUM(E92:H95)</f>
        <v>0</v>
      </c>
    </row>
    <row r="95" spans="1:13" ht="15.75" hidden="1" thickBot="1" x14ac:dyDescent="0.25">
      <c r="A95" s="218"/>
      <c r="B95" s="74"/>
      <c r="C95" s="46">
        <f>IFERROR(VLOOKUP(B95,'Egyéni lista'!$B$4:$L$263,2,0),0)</f>
        <v>0</v>
      </c>
      <c r="D95" s="51">
        <f>IFERROR(VLOOKUP(B95,'Egyéni lista'!$B$4:$L$263,3,0),0)</f>
        <v>0</v>
      </c>
      <c r="E95" s="136">
        <f>IFERROR(VLOOKUP(B95,'Egyéni lista'!$B$4:$L$263,4,0),0)</f>
        <v>0</v>
      </c>
      <c r="F95" s="137">
        <f>IFERROR(VLOOKUP(B95,'Egyéni lista'!$B$4:$L$263,5,0),0)</f>
        <v>0</v>
      </c>
      <c r="G95" s="137">
        <f>IFERROR(VLOOKUP(B95,'Egyéni lista'!$B$4:$L$263,6,0),0)</f>
        <v>0</v>
      </c>
      <c r="H95" s="137">
        <f>IFERROR(VLOOKUP(B95,'Egyéni lista'!$B$4:$L$263,7,0),0)</f>
        <v>0</v>
      </c>
      <c r="I95" s="138">
        <f>IFERROR(VLOOKUP(B95,'Egyéni lista'!$B$4:$L$263,8,0),0)</f>
        <v>0</v>
      </c>
      <c r="J95" s="139">
        <f>IFERROR(VLOOKUP(B95,'Egyéni lista'!$B$4:$L$263,9,0),0)</f>
        <v>0</v>
      </c>
      <c r="K95" s="152">
        <f>IFERROR(VLOOKUP(B95,'Egyéni lista'!$B$4:$L$263,10,0),0)</f>
        <v>0</v>
      </c>
      <c r="L95" s="48">
        <f>IFERROR(VLOOKUP(B95,'Egyéni lista'!$B$4:$L$263,11,0),0)</f>
        <v>0</v>
      </c>
      <c r="M95" s="49">
        <f t="shared" ref="M95" si="15">SUM(E92:H95)</f>
        <v>0</v>
      </c>
    </row>
    <row r="96" spans="1:13" ht="15" hidden="1" x14ac:dyDescent="0.2">
      <c r="A96" s="216" t="s">
        <v>39</v>
      </c>
      <c r="B96" s="72"/>
      <c r="C96" s="35">
        <f>IFERROR(VLOOKUP(B96,'Egyéni lista'!$B$4:$L$263,2,0),0)</f>
        <v>0</v>
      </c>
      <c r="D96" s="36">
        <f>IFERROR(VLOOKUP(B96,'Egyéni lista'!$B$4:$L$263,3,0),0)</f>
        <v>0</v>
      </c>
      <c r="E96" s="28">
        <f>IFERROR(VLOOKUP(B96,'Egyéni lista'!$B$4:$L$263,4,0),0)</f>
        <v>0</v>
      </c>
      <c r="F96" s="28">
        <f>IFERROR(VLOOKUP(B96,'Egyéni lista'!$B$4:$L$263,5,0),0)</f>
        <v>0</v>
      </c>
      <c r="G96" s="28">
        <f>IFERROR(VLOOKUP(B96,'Egyéni lista'!$B$4:$L$263,6,0),0)</f>
        <v>0</v>
      </c>
      <c r="H96" s="28">
        <f>IFERROR(VLOOKUP(B96,'Egyéni lista'!$B$4:$L$263,7,0),0)</f>
        <v>0</v>
      </c>
      <c r="I96" s="121">
        <f>IFERROR(VLOOKUP(B96,'Egyéni lista'!$B$4:$L$263,8,0),0)</f>
        <v>0</v>
      </c>
      <c r="J96" s="132">
        <f>IFERROR(VLOOKUP(B96,'Egyéni lista'!$B$4:$L$263,9,0),0)</f>
        <v>0</v>
      </c>
      <c r="K96" s="150">
        <f>IFERROR(VLOOKUP(B96,'Egyéni lista'!$B$4:$L$263,10,0),0)</f>
        <v>0</v>
      </c>
      <c r="L96" s="37">
        <f>IFERROR(VLOOKUP(B96,'Egyéni lista'!$B$4:$L$263,11,0),0)</f>
        <v>0</v>
      </c>
      <c r="M96" s="38">
        <f t="shared" ref="M96" si="16">SUM(E96:H99)</f>
        <v>0</v>
      </c>
    </row>
    <row r="97" spans="1:13" ht="15" hidden="1" x14ac:dyDescent="0.2">
      <c r="A97" s="217"/>
      <c r="B97" s="73"/>
      <c r="C97" s="39">
        <f>IFERROR(VLOOKUP(B97,'Egyéni lista'!$B$4:$L$263,2,0),0)</f>
        <v>0</v>
      </c>
      <c r="D97" s="40">
        <f>IFERROR(VLOOKUP(B97,'Egyéni lista'!$B$4:$L$263,3,0),0)</f>
        <v>0</v>
      </c>
      <c r="E97" s="20">
        <f>IFERROR(VLOOKUP(B97,'Egyéni lista'!$B$4:$L$263,4,0),0)</f>
        <v>0</v>
      </c>
      <c r="F97" s="20">
        <f>IFERROR(VLOOKUP(B97,'Egyéni lista'!$B$4:$L$263,5,0),0)</f>
        <v>0</v>
      </c>
      <c r="G97" s="20">
        <f>IFERROR(VLOOKUP(B97,'Egyéni lista'!$B$4:$L$263,6,0),0)</f>
        <v>0</v>
      </c>
      <c r="H97" s="20">
        <f>IFERROR(VLOOKUP(B97,'Egyéni lista'!$B$4:$L$263,7,0),0)</f>
        <v>0</v>
      </c>
      <c r="I97" s="122">
        <f>IFERROR(VLOOKUP(B97,'Egyéni lista'!$B$4:$L$263,8,0),0)</f>
        <v>0</v>
      </c>
      <c r="J97" s="132">
        <f>IFERROR(VLOOKUP(B97,'Egyéni lista'!$B$4:$L$263,9,0),0)</f>
        <v>0</v>
      </c>
      <c r="K97" s="151">
        <f>IFERROR(VLOOKUP(B97,'Egyéni lista'!$B$4:$L$263,10,0),0)</f>
        <v>0</v>
      </c>
      <c r="L97" s="41">
        <f>IFERROR(VLOOKUP(B97,'Egyéni lista'!$B$4:$L$263,11,0),0)</f>
        <v>0</v>
      </c>
      <c r="M97" s="42">
        <f t="shared" ref="M97" si="17">SUM(E96:H99)</f>
        <v>0</v>
      </c>
    </row>
    <row r="98" spans="1:13" ht="15" hidden="1" x14ac:dyDescent="0.2">
      <c r="A98" s="217"/>
      <c r="B98" s="73"/>
      <c r="C98" s="43">
        <f>IFERROR(VLOOKUP(B98,'Egyéni lista'!$B$4:$L$263,2,0),0)</f>
        <v>0</v>
      </c>
      <c r="D98" s="44">
        <f>IFERROR(VLOOKUP(B98,'Egyéni lista'!$B$4:$L$263,3,0),0)</f>
        <v>0</v>
      </c>
      <c r="E98" s="134">
        <f>IFERROR(VLOOKUP(B98,'Egyéni lista'!$B$4:$L$263,4,0),0)</f>
        <v>0</v>
      </c>
      <c r="F98" s="134">
        <f>IFERROR(VLOOKUP(B98,'Egyéni lista'!$B$4:$L$263,5,0),0)</f>
        <v>0</v>
      </c>
      <c r="G98" s="134">
        <f>IFERROR(VLOOKUP(B98,'Egyéni lista'!$B$4:$L$263,6,0),0)</f>
        <v>0</v>
      </c>
      <c r="H98" s="134">
        <f>IFERROR(VLOOKUP(B98,'Egyéni lista'!$B$4:$L$263,7,0),0)</f>
        <v>0</v>
      </c>
      <c r="I98" s="135">
        <f>IFERROR(VLOOKUP(B98,'Egyéni lista'!$B$4:$L$263,8,0),0)</f>
        <v>0</v>
      </c>
      <c r="J98" s="133">
        <f>IFERROR(VLOOKUP(B98,'Egyéni lista'!$B$4:$L$263,9,0),0)</f>
        <v>0</v>
      </c>
      <c r="K98" s="151">
        <f>IFERROR(VLOOKUP(B98,'Egyéni lista'!$B$4:$L$263,10,0),0)</f>
        <v>0</v>
      </c>
      <c r="L98" s="45">
        <f>IFERROR(VLOOKUP(B98,'Egyéni lista'!$B$4:$L$263,11,0),0)</f>
        <v>0</v>
      </c>
      <c r="M98" s="42">
        <f t="shared" ref="M98" si="18">SUM(E96:H99)</f>
        <v>0</v>
      </c>
    </row>
    <row r="99" spans="1:13" ht="15.75" hidden="1" thickBot="1" x14ac:dyDescent="0.25">
      <c r="A99" s="218"/>
      <c r="B99" s="74"/>
      <c r="C99" s="46">
        <f>IFERROR(VLOOKUP(B99,'Egyéni lista'!$B$4:$L$263,2,0),0)</f>
        <v>0</v>
      </c>
      <c r="D99" s="51">
        <f>IFERROR(VLOOKUP(B99,'Egyéni lista'!$B$4:$L$263,3,0),0)</f>
        <v>0</v>
      </c>
      <c r="E99" s="136">
        <f>IFERROR(VLOOKUP(B99,'Egyéni lista'!$B$4:$L$263,4,0),0)</f>
        <v>0</v>
      </c>
      <c r="F99" s="137">
        <f>IFERROR(VLOOKUP(B99,'Egyéni lista'!$B$4:$L$263,5,0),0)</f>
        <v>0</v>
      </c>
      <c r="G99" s="137">
        <f>IFERROR(VLOOKUP(B99,'Egyéni lista'!$B$4:$L$263,6,0),0)</f>
        <v>0</v>
      </c>
      <c r="H99" s="137">
        <f>IFERROR(VLOOKUP(B99,'Egyéni lista'!$B$4:$L$263,7,0),0)</f>
        <v>0</v>
      </c>
      <c r="I99" s="138">
        <f>IFERROR(VLOOKUP(B99,'Egyéni lista'!$B$4:$L$263,8,0),0)</f>
        <v>0</v>
      </c>
      <c r="J99" s="139">
        <f>IFERROR(VLOOKUP(B99,'Egyéni lista'!$B$4:$L$263,9,0),0)</f>
        <v>0</v>
      </c>
      <c r="K99" s="152">
        <f>IFERROR(VLOOKUP(B99,'Egyéni lista'!$B$4:$L$263,10,0),0)</f>
        <v>0</v>
      </c>
      <c r="L99" s="48">
        <f>IFERROR(VLOOKUP(B99,'Egyéni lista'!$B$4:$L$263,11,0),0)</f>
        <v>0</v>
      </c>
      <c r="M99" s="49">
        <f t="shared" ref="M99" si="19">SUM(E96:H99)</f>
        <v>0</v>
      </c>
    </row>
    <row r="100" spans="1:13" ht="15" hidden="1" x14ac:dyDescent="0.2">
      <c r="A100" s="216" t="s">
        <v>40</v>
      </c>
      <c r="B100" s="72"/>
      <c r="C100" s="35">
        <f>IFERROR(VLOOKUP(B100,'Egyéni lista'!$B$4:$L$263,2,0),0)</f>
        <v>0</v>
      </c>
      <c r="D100" s="36">
        <f>IFERROR(VLOOKUP(B100,'Egyéni lista'!$B$4:$L$263,3,0),0)</f>
        <v>0</v>
      </c>
      <c r="E100" s="28">
        <f>IFERROR(VLOOKUP(B100,'Egyéni lista'!$B$4:$L$263,4,0),0)</f>
        <v>0</v>
      </c>
      <c r="F100" s="28">
        <f>IFERROR(VLOOKUP(B100,'Egyéni lista'!$B$4:$L$263,5,0),0)</f>
        <v>0</v>
      </c>
      <c r="G100" s="28">
        <f>IFERROR(VLOOKUP(B100,'Egyéni lista'!$B$4:$L$263,6,0),0)</f>
        <v>0</v>
      </c>
      <c r="H100" s="28">
        <f>IFERROR(VLOOKUP(B100,'Egyéni lista'!$B$4:$L$263,7,0),0)</f>
        <v>0</v>
      </c>
      <c r="I100" s="121">
        <f>IFERROR(VLOOKUP(B100,'Egyéni lista'!$B$4:$L$263,8,0),0)</f>
        <v>0</v>
      </c>
      <c r="J100" s="132">
        <f>IFERROR(VLOOKUP(B100,'Egyéni lista'!$B$4:$L$263,9,0),0)</f>
        <v>0</v>
      </c>
      <c r="K100" s="150">
        <f>IFERROR(VLOOKUP(B100,'Egyéni lista'!$B$4:$L$263,10,0),0)</f>
        <v>0</v>
      </c>
      <c r="L100" s="37">
        <f>IFERROR(VLOOKUP(B100,'Egyéni lista'!$B$4:$L$263,11,0),0)</f>
        <v>0</v>
      </c>
      <c r="M100" s="38">
        <f t="shared" ref="M100" si="20">SUM(E100:H103)</f>
        <v>0</v>
      </c>
    </row>
    <row r="101" spans="1:13" ht="15" hidden="1" x14ac:dyDescent="0.2">
      <c r="A101" s="217"/>
      <c r="B101" s="73"/>
      <c r="C101" s="39">
        <f>IFERROR(VLOOKUP(B101,'Egyéni lista'!$B$4:$L$263,2,0),0)</f>
        <v>0</v>
      </c>
      <c r="D101" s="40">
        <f>IFERROR(VLOOKUP(B101,'Egyéni lista'!$B$4:$L$263,3,0),0)</f>
        <v>0</v>
      </c>
      <c r="E101" s="20">
        <f>IFERROR(VLOOKUP(B101,'Egyéni lista'!$B$4:$L$263,4,0),0)</f>
        <v>0</v>
      </c>
      <c r="F101" s="20">
        <f>IFERROR(VLOOKUP(B101,'Egyéni lista'!$B$4:$L$263,5,0),0)</f>
        <v>0</v>
      </c>
      <c r="G101" s="20">
        <f>IFERROR(VLOOKUP(B101,'Egyéni lista'!$B$4:$L$263,6,0),0)</f>
        <v>0</v>
      </c>
      <c r="H101" s="20">
        <f>IFERROR(VLOOKUP(B101,'Egyéni lista'!$B$4:$L$263,7,0),0)</f>
        <v>0</v>
      </c>
      <c r="I101" s="122">
        <f>IFERROR(VLOOKUP(B101,'Egyéni lista'!$B$4:$L$263,8,0),0)</f>
        <v>0</v>
      </c>
      <c r="J101" s="132">
        <f>IFERROR(VLOOKUP(B101,'Egyéni lista'!$B$4:$L$263,9,0),0)</f>
        <v>0</v>
      </c>
      <c r="K101" s="151">
        <f>IFERROR(VLOOKUP(B101,'Egyéni lista'!$B$4:$L$263,10,0),0)</f>
        <v>0</v>
      </c>
      <c r="L101" s="41">
        <f>IFERROR(VLOOKUP(B101,'Egyéni lista'!$B$4:$L$263,11,0),0)</f>
        <v>0</v>
      </c>
      <c r="M101" s="42">
        <f t="shared" ref="M101" si="21">SUM(E100:H103)</f>
        <v>0</v>
      </c>
    </row>
    <row r="102" spans="1:13" ht="15" hidden="1" x14ac:dyDescent="0.2">
      <c r="A102" s="217"/>
      <c r="B102" s="73"/>
      <c r="C102" s="43">
        <f>IFERROR(VLOOKUP(B102,'Egyéni lista'!$B$4:$L$263,2,0),0)</f>
        <v>0</v>
      </c>
      <c r="D102" s="44">
        <f>IFERROR(VLOOKUP(B102,'Egyéni lista'!$B$4:$L$263,3,0),0)</f>
        <v>0</v>
      </c>
      <c r="E102" s="134">
        <f>IFERROR(VLOOKUP(B102,'Egyéni lista'!$B$4:$L$263,4,0),0)</f>
        <v>0</v>
      </c>
      <c r="F102" s="134">
        <f>IFERROR(VLOOKUP(B102,'Egyéni lista'!$B$4:$L$263,5,0),0)</f>
        <v>0</v>
      </c>
      <c r="G102" s="134">
        <f>IFERROR(VLOOKUP(B102,'Egyéni lista'!$B$4:$L$263,6,0),0)</f>
        <v>0</v>
      </c>
      <c r="H102" s="134">
        <f>IFERROR(VLOOKUP(B102,'Egyéni lista'!$B$4:$L$263,7,0),0)</f>
        <v>0</v>
      </c>
      <c r="I102" s="135">
        <f>IFERROR(VLOOKUP(B102,'Egyéni lista'!$B$4:$L$263,8,0),0)</f>
        <v>0</v>
      </c>
      <c r="J102" s="133">
        <f>IFERROR(VLOOKUP(B102,'Egyéni lista'!$B$4:$L$263,9,0),0)</f>
        <v>0</v>
      </c>
      <c r="K102" s="151">
        <f>IFERROR(VLOOKUP(B102,'Egyéni lista'!$B$4:$L$263,10,0),0)</f>
        <v>0</v>
      </c>
      <c r="L102" s="45">
        <f>IFERROR(VLOOKUP(B102,'Egyéni lista'!$B$4:$L$263,11,0),0)</f>
        <v>0</v>
      </c>
      <c r="M102" s="42">
        <f t="shared" ref="M102" si="22">SUM(E100:H103)</f>
        <v>0</v>
      </c>
    </row>
    <row r="103" spans="1:13" ht="15.75" hidden="1" thickBot="1" x14ac:dyDescent="0.25">
      <c r="A103" s="218"/>
      <c r="B103" s="74"/>
      <c r="C103" s="46">
        <f>IFERROR(VLOOKUP(B103,'Egyéni lista'!$B$4:$L$263,2,0),0)</f>
        <v>0</v>
      </c>
      <c r="D103" s="51">
        <f>IFERROR(VLOOKUP(B103,'Egyéni lista'!$B$4:$L$263,3,0),0)</f>
        <v>0</v>
      </c>
      <c r="E103" s="136">
        <f>IFERROR(VLOOKUP(B103,'Egyéni lista'!$B$4:$L$263,4,0),0)</f>
        <v>0</v>
      </c>
      <c r="F103" s="137">
        <f>IFERROR(VLOOKUP(B103,'Egyéni lista'!$B$4:$L$263,5,0),0)</f>
        <v>0</v>
      </c>
      <c r="G103" s="137">
        <f>IFERROR(VLOOKUP(B103,'Egyéni lista'!$B$4:$L$263,6,0),0)</f>
        <v>0</v>
      </c>
      <c r="H103" s="137">
        <f>IFERROR(VLOOKUP(B103,'Egyéni lista'!$B$4:$L$263,7,0),0)</f>
        <v>0</v>
      </c>
      <c r="I103" s="138">
        <f>IFERROR(VLOOKUP(B103,'Egyéni lista'!$B$4:$L$263,8,0),0)</f>
        <v>0</v>
      </c>
      <c r="J103" s="139">
        <f>IFERROR(VLOOKUP(B103,'Egyéni lista'!$B$4:$L$263,9,0),0)</f>
        <v>0</v>
      </c>
      <c r="K103" s="152">
        <f>IFERROR(VLOOKUP(B103,'Egyéni lista'!$B$4:$L$263,10,0),0)</f>
        <v>0</v>
      </c>
      <c r="L103" s="48">
        <f>IFERROR(VLOOKUP(B103,'Egyéni lista'!$B$4:$L$263,11,0),0)</f>
        <v>0</v>
      </c>
      <c r="M103" s="49">
        <f t="shared" ref="M103" si="23">SUM(E100:H103)</f>
        <v>0</v>
      </c>
    </row>
    <row r="104" spans="1:13" ht="15" hidden="1" x14ac:dyDescent="0.2">
      <c r="A104" s="216" t="s">
        <v>41</v>
      </c>
      <c r="B104" s="72"/>
      <c r="C104" s="35">
        <f>IFERROR(VLOOKUP(B104,'Egyéni lista'!$B$4:$L$263,2,0),0)</f>
        <v>0</v>
      </c>
      <c r="D104" s="36">
        <f>IFERROR(VLOOKUP(B104,'Egyéni lista'!$B$4:$L$263,3,0),0)</f>
        <v>0</v>
      </c>
      <c r="E104" s="28">
        <f>IFERROR(VLOOKUP(B104,'Egyéni lista'!$B$4:$L$263,4,0),0)</f>
        <v>0</v>
      </c>
      <c r="F104" s="28">
        <f>IFERROR(VLOOKUP(B104,'Egyéni lista'!$B$4:$L$263,5,0),0)</f>
        <v>0</v>
      </c>
      <c r="G104" s="28">
        <f>IFERROR(VLOOKUP(B104,'Egyéni lista'!$B$4:$L$263,6,0),0)</f>
        <v>0</v>
      </c>
      <c r="H104" s="28">
        <f>IFERROR(VLOOKUP(B104,'Egyéni lista'!$B$4:$L$263,7,0),0)</f>
        <v>0</v>
      </c>
      <c r="I104" s="121">
        <f>IFERROR(VLOOKUP(B104,'Egyéni lista'!$B$4:$L$263,8,0),0)</f>
        <v>0</v>
      </c>
      <c r="J104" s="132">
        <f>IFERROR(VLOOKUP(B104,'Egyéni lista'!$B$4:$L$263,9,0),0)</f>
        <v>0</v>
      </c>
      <c r="K104" s="150">
        <f>IFERROR(VLOOKUP(B104,'Egyéni lista'!$B$4:$L$263,10,0),0)</f>
        <v>0</v>
      </c>
      <c r="L104" s="37">
        <f>IFERROR(VLOOKUP(B104,'Egyéni lista'!$B$4:$L$263,11,0),0)</f>
        <v>0</v>
      </c>
      <c r="M104" s="38">
        <f t="shared" ref="M104" si="24">SUM(E104:H107)</f>
        <v>0</v>
      </c>
    </row>
    <row r="105" spans="1:13" ht="15" hidden="1" x14ac:dyDescent="0.2">
      <c r="A105" s="217"/>
      <c r="B105" s="73"/>
      <c r="C105" s="39">
        <f>IFERROR(VLOOKUP(B105,'Egyéni lista'!$B$4:$L$263,2,0),0)</f>
        <v>0</v>
      </c>
      <c r="D105" s="40">
        <f>IFERROR(VLOOKUP(B105,'Egyéni lista'!$B$4:$L$263,3,0),0)</f>
        <v>0</v>
      </c>
      <c r="E105" s="20">
        <f>IFERROR(VLOOKUP(B105,'Egyéni lista'!$B$4:$L$263,4,0),0)</f>
        <v>0</v>
      </c>
      <c r="F105" s="20">
        <f>IFERROR(VLOOKUP(B105,'Egyéni lista'!$B$4:$L$263,5,0),0)</f>
        <v>0</v>
      </c>
      <c r="G105" s="20">
        <f>IFERROR(VLOOKUP(B105,'Egyéni lista'!$B$4:$L$263,6,0),0)</f>
        <v>0</v>
      </c>
      <c r="H105" s="20">
        <f>IFERROR(VLOOKUP(B105,'Egyéni lista'!$B$4:$L$263,7,0),0)</f>
        <v>0</v>
      </c>
      <c r="I105" s="122">
        <f>IFERROR(VLOOKUP(B105,'Egyéni lista'!$B$4:$L$263,8,0),0)</f>
        <v>0</v>
      </c>
      <c r="J105" s="132">
        <f>IFERROR(VLOOKUP(B105,'Egyéni lista'!$B$4:$L$263,9,0),0)</f>
        <v>0</v>
      </c>
      <c r="K105" s="151">
        <f>IFERROR(VLOOKUP(B105,'Egyéni lista'!$B$4:$L$263,10,0),0)</f>
        <v>0</v>
      </c>
      <c r="L105" s="41">
        <f>IFERROR(VLOOKUP(B105,'Egyéni lista'!$B$4:$L$263,11,0),0)</f>
        <v>0</v>
      </c>
      <c r="M105" s="42">
        <f t="shared" ref="M105" si="25">SUM(E104:H107)</f>
        <v>0</v>
      </c>
    </row>
    <row r="106" spans="1:13" ht="12.75" hidden="1" x14ac:dyDescent="0.2">
      <c r="A106" s="217"/>
      <c r="B106" s="150"/>
      <c r="C106" s="43">
        <f>IFERROR(VLOOKUP(B106,'Egyéni lista'!$B$4:$L$263,2,0),0)</f>
        <v>0</v>
      </c>
      <c r="D106" s="44">
        <f>IFERROR(VLOOKUP(B106,'Egyéni lista'!$B$4:$L$263,3,0),0)</f>
        <v>0</v>
      </c>
      <c r="E106" s="134">
        <f>IFERROR(VLOOKUP(B106,'Egyéni lista'!$B$4:$L$263,4,0),0)</f>
        <v>0</v>
      </c>
      <c r="F106" s="134">
        <f>IFERROR(VLOOKUP(B106,'Egyéni lista'!$B$4:$L$263,5,0),0)</f>
        <v>0</v>
      </c>
      <c r="G106" s="134">
        <f>IFERROR(VLOOKUP(B106,'Egyéni lista'!$B$4:$L$263,6,0),0)</f>
        <v>0</v>
      </c>
      <c r="H106" s="134">
        <f>IFERROR(VLOOKUP(B106,'Egyéni lista'!$B$4:$L$263,7,0),0)</f>
        <v>0</v>
      </c>
      <c r="I106" s="135">
        <f>IFERROR(VLOOKUP(B106,'Egyéni lista'!$B$4:$L$263,8,0),0)</f>
        <v>0</v>
      </c>
      <c r="J106" s="133">
        <f>IFERROR(VLOOKUP(B106,'Egyéni lista'!$B$4:$L$263,9,0),0)</f>
        <v>0</v>
      </c>
      <c r="K106" s="151">
        <f>IFERROR(VLOOKUP(B106,'Egyéni lista'!$B$4:$L$263,10,0),0)</f>
        <v>0</v>
      </c>
      <c r="L106" s="45">
        <f>IFERROR(VLOOKUP(B106,'Egyéni lista'!$B$4:$L$263,11,0),0)</f>
        <v>0</v>
      </c>
      <c r="M106" s="42">
        <f t="shared" ref="M106" si="26">SUM(E104:H107)</f>
        <v>0</v>
      </c>
    </row>
    <row r="107" spans="1:13" ht="13.5" hidden="1" thickBot="1" x14ac:dyDescent="0.25">
      <c r="A107" s="218"/>
      <c r="B107" s="151"/>
      <c r="C107" s="46">
        <f>IFERROR(VLOOKUP(B107,'Egyéni lista'!$B$4:$L$263,2,0),0)</f>
        <v>0</v>
      </c>
      <c r="D107" s="51">
        <f>IFERROR(VLOOKUP(B107,'Egyéni lista'!$B$4:$L$263,3,0),0)</f>
        <v>0</v>
      </c>
      <c r="E107" s="136">
        <f>IFERROR(VLOOKUP(B107,'Egyéni lista'!$B$4:$L$263,4,0),0)</f>
        <v>0</v>
      </c>
      <c r="F107" s="137">
        <f>IFERROR(VLOOKUP(B107,'Egyéni lista'!$B$4:$L$263,5,0),0)</f>
        <v>0</v>
      </c>
      <c r="G107" s="137">
        <f>IFERROR(VLOOKUP(B107,'Egyéni lista'!$B$4:$L$263,6,0),0)</f>
        <v>0</v>
      </c>
      <c r="H107" s="137">
        <f>IFERROR(VLOOKUP(B107,'Egyéni lista'!$B$4:$L$263,7,0),0)</f>
        <v>0</v>
      </c>
      <c r="I107" s="138">
        <f>IFERROR(VLOOKUP(B107,'Egyéni lista'!$B$4:$L$263,8,0),0)</f>
        <v>0</v>
      </c>
      <c r="J107" s="139">
        <f>IFERROR(VLOOKUP(B107,'Egyéni lista'!$B$4:$L$263,9,0),0)</f>
        <v>0</v>
      </c>
      <c r="K107" s="152">
        <f>IFERROR(VLOOKUP(B107,'Egyéni lista'!$B$4:$L$263,10,0),0)</f>
        <v>0</v>
      </c>
      <c r="L107" s="48">
        <f>IFERROR(VLOOKUP(B107,'Egyéni lista'!$B$4:$L$263,11,0),0)</f>
        <v>0</v>
      </c>
      <c r="M107" s="49">
        <f t="shared" ref="M107" si="27">SUM(E104:H107)</f>
        <v>0</v>
      </c>
    </row>
    <row r="108" spans="1:13" ht="12.75" hidden="1" x14ac:dyDescent="0.2">
      <c r="A108" s="216" t="s">
        <v>42</v>
      </c>
      <c r="B108" s="151"/>
      <c r="C108" s="35">
        <f>IFERROR(VLOOKUP(B108,'Egyéni lista'!$B$4:$L$263,2,0),0)</f>
        <v>0</v>
      </c>
      <c r="D108" s="36">
        <f>IFERROR(VLOOKUP(B108,'Egyéni lista'!$B$4:$L$263,3,0),0)</f>
        <v>0</v>
      </c>
      <c r="E108" s="28">
        <f>IFERROR(VLOOKUP(B108,'Egyéni lista'!$B$4:$L$263,4,0),0)</f>
        <v>0</v>
      </c>
      <c r="F108" s="28">
        <f>IFERROR(VLOOKUP(B108,'Egyéni lista'!$B$4:$L$263,5,0),0)</f>
        <v>0</v>
      </c>
      <c r="G108" s="28">
        <f>IFERROR(VLOOKUP(B108,'Egyéni lista'!$B$4:$L$263,6,0),0)</f>
        <v>0</v>
      </c>
      <c r="H108" s="28">
        <f>IFERROR(VLOOKUP(B108,'Egyéni lista'!$B$4:$L$263,7,0),0)</f>
        <v>0</v>
      </c>
      <c r="I108" s="121">
        <f>IFERROR(VLOOKUP(B108,'Egyéni lista'!$B$4:$L$263,8,0),0)</f>
        <v>0</v>
      </c>
      <c r="J108" s="132">
        <f>IFERROR(VLOOKUP(B108,'Egyéni lista'!$B$4:$L$263,9,0),0)</f>
        <v>0</v>
      </c>
      <c r="K108" s="150">
        <f>IFERROR(VLOOKUP(B108,'Egyéni lista'!$B$4:$L$263,10,0),0)</f>
        <v>0</v>
      </c>
      <c r="L108" s="37">
        <f>IFERROR(VLOOKUP(B108,'Egyéni lista'!$B$4:$L$263,11,0),0)</f>
        <v>0</v>
      </c>
      <c r="M108" s="38">
        <f t="shared" ref="M108" si="28">SUM(E108:H111)</f>
        <v>0</v>
      </c>
    </row>
    <row r="109" spans="1:13" ht="13.5" hidden="1" thickBot="1" x14ac:dyDescent="0.25">
      <c r="A109" s="217"/>
      <c r="B109" s="152"/>
      <c r="C109" s="39">
        <f>IFERROR(VLOOKUP(B109,'Egyéni lista'!$B$4:$L$263,2,0),0)</f>
        <v>0</v>
      </c>
      <c r="D109" s="40">
        <f>IFERROR(VLOOKUP(B109,'Egyéni lista'!$B$4:$L$263,3,0),0)</f>
        <v>0</v>
      </c>
      <c r="E109" s="20">
        <f>IFERROR(VLOOKUP(B109,'Egyéni lista'!$B$4:$L$263,4,0),0)</f>
        <v>0</v>
      </c>
      <c r="F109" s="20">
        <f>IFERROR(VLOOKUP(B109,'Egyéni lista'!$B$4:$L$263,5,0),0)</f>
        <v>0</v>
      </c>
      <c r="G109" s="20">
        <f>IFERROR(VLOOKUP(B109,'Egyéni lista'!$B$4:$L$263,6,0),0)</f>
        <v>0</v>
      </c>
      <c r="H109" s="20">
        <f>IFERROR(VLOOKUP(B109,'Egyéni lista'!$B$4:$L$263,7,0),0)</f>
        <v>0</v>
      </c>
      <c r="I109" s="122">
        <f>IFERROR(VLOOKUP(B109,'Egyéni lista'!$B$4:$L$263,8,0),0)</f>
        <v>0</v>
      </c>
      <c r="J109" s="132">
        <f>IFERROR(VLOOKUP(B109,'Egyéni lista'!$B$4:$L$263,9,0),0)</f>
        <v>0</v>
      </c>
      <c r="K109" s="151">
        <f>IFERROR(VLOOKUP(B109,'Egyéni lista'!$B$4:$L$263,10,0),0)</f>
        <v>0</v>
      </c>
      <c r="L109" s="41">
        <f>IFERROR(VLOOKUP(B109,'Egyéni lista'!$B$4:$L$263,11,0),0)</f>
        <v>0</v>
      </c>
      <c r="M109" s="42">
        <f t="shared" ref="M109" si="29">SUM(E108:H111)</f>
        <v>0</v>
      </c>
    </row>
    <row r="110" spans="1:13" ht="12.75" hidden="1" x14ac:dyDescent="0.2">
      <c r="A110" s="217"/>
      <c r="B110" s="150"/>
      <c r="C110" s="43">
        <f>IFERROR(VLOOKUP(B110,'Egyéni lista'!$B$4:$L$263,2,0),0)</f>
        <v>0</v>
      </c>
      <c r="D110" s="44">
        <f>IFERROR(VLOOKUP(B110,'Egyéni lista'!$B$4:$L$263,3,0),0)</f>
        <v>0</v>
      </c>
      <c r="E110" s="134">
        <f>IFERROR(VLOOKUP(B110,'Egyéni lista'!$B$4:$L$263,4,0),0)</f>
        <v>0</v>
      </c>
      <c r="F110" s="134">
        <f>IFERROR(VLOOKUP(B110,'Egyéni lista'!$B$4:$L$263,5,0),0)</f>
        <v>0</v>
      </c>
      <c r="G110" s="134">
        <f>IFERROR(VLOOKUP(B110,'Egyéni lista'!$B$4:$L$263,6,0),0)</f>
        <v>0</v>
      </c>
      <c r="H110" s="134">
        <f>IFERROR(VLOOKUP(B110,'Egyéni lista'!$B$4:$L$263,7,0),0)</f>
        <v>0</v>
      </c>
      <c r="I110" s="135">
        <f>IFERROR(VLOOKUP(B110,'Egyéni lista'!$B$4:$L$263,8,0),0)</f>
        <v>0</v>
      </c>
      <c r="J110" s="133">
        <f>IFERROR(VLOOKUP(B110,'Egyéni lista'!$B$4:$L$263,9,0),0)</f>
        <v>0</v>
      </c>
      <c r="K110" s="151">
        <f>IFERROR(VLOOKUP(B110,'Egyéni lista'!$B$4:$L$263,10,0),0)</f>
        <v>0</v>
      </c>
      <c r="L110" s="45">
        <f>IFERROR(VLOOKUP(B110,'Egyéni lista'!$B$4:$L$263,11,0),0)</f>
        <v>0</v>
      </c>
      <c r="M110" s="42">
        <f t="shared" ref="M110" si="30">SUM(E108:H111)</f>
        <v>0</v>
      </c>
    </row>
    <row r="111" spans="1:13" ht="13.5" hidden="1" thickBot="1" x14ac:dyDescent="0.25">
      <c r="A111" s="218"/>
      <c r="B111" s="151"/>
      <c r="C111" s="46">
        <f>IFERROR(VLOOKUP(B111,'Egyéni lista'!$B$4:$L$263,2,0),0)</f>
        <v>0</v>
      </c>
      <c r="D111" s="51">
        <f>IFERROR(VLOOKUP(B111,'Egyéni lista'!$B$4:$L$263,3,0),0)</f>
        <v>0</v>
      </c>
      <c r="E111" s="136">
        <f>IFERROR(VLOOKUP(B111,'Egyéni lista'!$B$4:$L$263,4,0),0)</f>
        <v>0</v>
      </c>
      <c r="F111" s="137">
        <f>IFERROR(VLOOKUP(B111,'Egyéni lista'!$B$4:$L$263,5,0),0)</f>
        <v>0</v>
      </c>
      <c r="G111" s="137">
        <f>IFERROR(VLOOKUP(B111,'Egyéni lista'!$B$4:$L$263,6,0),0)</f>
        <v>0</v>
      </c>
      <c r="H111" s="137">
        <f>IFERROR(VLOOKUP(B111,'Egyéni lista'!$B$4:$L$263,7,0),0)</f>
        <v>0</v>
      </c>
      <c r="I111" s="138">
        <f>IFERROR(VLOOKUP(B111,'Egyéni lista'!$B$4:$L$263,8,0),0)</f>
        <v>0</v>
      </c>
      <c r="J111" s="139">
        <f>IFERROR(VLOOKUP(B111,'Egyéni lista'!$B$4:$L$263,9,0),0)</f>
        <v>0</v>
      </c>
      <c r="K111" s="152">
        <f>IFERROR(VLOOKUP(B111,'Egyéni lista'!$B$4:$L$263,10,0),0)</f>
        <v>0</v>
      </c>
      <c r="L111" s="48">
        <f>IFERROR(VLOOKUP(B111,'Egyéni lista'!$B$4:$L$263,11,0),0)</f>
        <v>0</v>
      </c>
      <c r="M111" s="49">
        <f t="shared" ref="M111" si="31">SUM(E108:H111)</f>
        <v>0</v>
      </c>
    </row>
    <row r="112" spans="1:13" ht="15" hidden="1" x14ac:dyDescent="0.2">
      <c r="A112" s="216" t="s">
        <v>43</v>
      </c>
      <c r="B112" s="72"/>
      <c r="C112" s="35">
        <f>IFERROR(VLOOKUP(B112,'Egyéni lista'!$B$4:$L$263,2,0),0)</f>
        <v>0</v>
      </c>
      <c r="D112" s="36">
        <f>IFERROR(VLOOKUP(B112,'Egyéni lista'!$B$4:$L$263,3,0),0)</f>
        <v>0</v>
      </c>
      <c r="E112" s="28">
        <f>IFERROR(VLOOKUP(B112,'Egyéni lista'!$B$4:$L$263,4,0),0)</f>
        <v>0</v>
      </c>
      <c r="F112" s="28">
        <f>IFERROR(VLOOKUP(B112,'Egyéni lista'!$B$4:$L$263,5,0),0)</f>
        <v>0</v>
      </c>
      <c r="G112" s="28">
        <f>IFERROR(VLOOKUP(B112,'Egyéni lista'!$B$4:$L$263,6,0),0)</f>
        <v>0</v>
      </c>
      <c r="H112" s="28">
        <f>IFERROR(VLOOKUP(B112,'Egyéni lista'!$B$4:$L$263,7,0),0)</f>
        <v>0</v>
      </c>
      <c r="I112" s="121">
        <f>IFERROR(VLOOKUP(B112,'Egyéni lista'!$B$4:$L$263,8,0),0)</f>
        <v>0</v>
      </c>
      <c r="J112" s="132">
        <f>IFERROR(VLOOKUP(B112,'Egyéni lista'!$B$4:$L$263,9,0),0)</f>
        <v>0</v>
      </c>
      <c r="K112" s="150">
        <f>IFERROR(VLOOKUP(B112,'Egyéni lista'!$B$4:$L$263,10,0),0)</f>
        <v>0</v>
      </c>
      <c r="L112" s="37">
        <f>IFERROR(VLOOKUP(B112,'Egyéni lista'!$B$4:$L$263,11,0),0)</f>
        <v>0</v>
      </c>
      <c r="M112" s="38">
        <f t="shared" ref="M112" si="32">SUM(E112:H115)</f>
        <v>0</v>
      </c>
    </row>
    <row r="113" spans="1:13" ht="15" hidden="1" x14ac:dyDescent="0.2">
      <c r="A113" s="217"/>
      <c r="B113" s="73"/>
      <c r="C113" s="39">
        <f>IFERROR(VLOOKUP(B113,'Egyéni lista'!$B$4:$L$263,2,0),0)</f>
        <v>0</v>
      </c>
      <c r="D113" s="40">
        <f>IFERROR(VLOOKUP(B113,'Egyéni lista'!$B$4:$L$263,3,0),0)</f>
        <v>0</v>
      </c>
      <c r="E113" s="20">
        <f>IFERROR(VLOOKUP(B113,'Egyéni lista'!$B$4:$L$263,4,0),0)</f>
        <v>0</v>
      </c>
      <c r="F113" s="20">
        <f>IFERROR(VLOOKUP(B113,'Egyéni lista'!$B$4:$L$263,5,0),0)</f>
        <v>0</v>
      </c>
      <c r="G113" s="20">
        <f>IFERROR(VLOOKUP(B113,'Egyéni lista'!$B$4:$L$263,6,0),0)</f>
        <v>0</v>
      </c>
      <c r="H113" s="20">
        <f>IFERROR(VLOOKUP(B113,'Egyéni lista'!$B$4:$L$263,7,0),0)</f>
        <v>0</v>
      </c>
      <c r="I113" s="122">
        <f>IFERROR(VLOOKUP(B113,'Egyéni lista'!$B$4:$L$263,8,0),0)</f>
        <v>0</v>
      </c>
      <c r="J113" s="132">
        <f>IFERROR(VLOOKUP(B113,'Egyéni lista'!$B$4:$L$263,9,0),0)</f>
        <v>0</v>
      </c>
      <c r="K113" s="151">
        <f>IFERROR(VLOOKUP(B113,'Egyéni lista'!$B$4:$L$263,10,0),0)</f>
        <v>0</v>
      </c>
      <c r="L113" s="41">
        <f>IFERROR(VLOOKUP(B113,'Egyéni lista'!$B$4:$L$263,11,0),0)</f>
        <v>0</v>
      </c>
      <c r="M113" s="42">
        <f t="shared" ref="M113" si="33">SUM(E112:H115)</f>
        <v>0</v>
      </c>
    </row>
    <row r="114" spans="1:13" ht="15" hidden="1" x14ac:dyDescent="0.2">
      <c r="A114" s="217"/>
      <c r="B114" s="73"/>
      <c r="C114" s="43">
        <f>IFERROR(VLOOKUP(B114,'Egyéni lista'!$B$4:$L$263,2,0),0)</f>
        <v>0</v>
      </c>
      <c r="D114" s="44">
        <f>IFERROR(VLOOKUP(B114,'Egyéni lista'!$B$4:$L$263,3,0),0)</f>
        <v>0</v>
      </c>
      <c r="E114" s="134">
        <f>IFERROR(VLOOKUP(B114,'Egyéni lista'!$B$4:$L$263,4,0),0)</f>
        <v>0</v>
      </c>
      <c r="F114" s="134">
        <f>IFERROR(VLOOKUP(B114,'Egyéni lista'!$B$4:$L$263,5,0),0)</f>
        <v>0</v>
      </c>
      <c r="G114" s="134">
        <f>IFERROR(VLOOKUP(B114,'Egyéni lista'!$B$4:$L$263,6,0),0)</f>
        <v>0</v>
      </c>
      <c r="H114" s="134">
        <f>IFERROR(VLOOKUP(B114,'Egyéni lista'!$B$4:$L$263,7,0),0)</f>
        <v>0</v>
      </c>
      <c r="I114" s="135">
        <f>IFERROR(VLOOKUP(B114,'Egyéni lista'!$B$4:$L$263,8,0),0)</f>
        <v>0</v>
      </c>
      <c r="J114" s="133">
        <f>IFERROR(VLOOKUP(B114,'Egyéni lista'!$B$4:$L$263,9,0),0)</f>
        <v>0</v>
      </c>
      <c r="K114" s="151">
        <f>IFERROR(VLOOKUP(B114,'Egyéni lista'!$B$4:$L$263,10,0),0)</f>
        <v>0</v>
      </c>
      <c r="L114" s="45">
        <f>IFERROR(VLOOKUP(B114,'Egyéni lista'!$B$4:$L$263,11,0),0)</f>
        <v>0</v>
      </c>
      <c r="M114" s="42">
        <f t="shared" ref="M114" si="34">SUM(E112:H115)</f>
        <v>0</v>
      </c>
    </row>
    <row r="115" spans="1:13" ht="15.75" hidden="1" thickBot="1" x14ac:dyDescent="0.25">
      <c r="A115" s="218"/>
      <c r="B115" s="74"/>
      <c r="C115" s="46">
        <f>IFERROR(VLOOKUP(B115,'Egyéni lista'!$B$4:$L$263,2,0),0)</f>
        <v>0</v>
      </c>
      <c r="D115" s="51">
        <f>IFERROR(VLOOKUP(B115,'Egyéni lista'!$B$4:$L$263,3,0),0)</f>
        <v>0</v>
      </c>
      <c r="E115" s="136">
        <f>IFERROR(VLOOKUP(B115,'Egyéni lista'!$B$4:$L$263,4,0),0)</f>
        <v>0</v>
      </c>
      <c r="F115" s="137">
        <f>IFERROR(VLOOKUP(B115,'Egyéni lista'!$B$4:$L$263,5,0),0)</f>
        <v>0</v>
      </c>
      <c r="G115" s="137">
        <f>IFERROR(VLOOKUP(B115,'Egyéni lista'!$B$4:$L$263,6,0),0)</f>
        <v>0</v>
      </c>
      <c r="H115" s="137">
        <f>IFERROR(VLOOKUP(B115,'Egyéni lista'!$B$4:$L$263,7,0),0)</f>
        <v>0</v>
      </c>
      <c r="I115" s="138">
        <f>IFERROR(VLOOKUP(B115,'Egyéni lista'!$B$4:$L$263,8,0),0)</f>
        <v>0</v>
      </c>
      <c r="J115" s="139">
        <f>IFERROR(VLOOKUP(B115,'Egyéni lista'!$B$4:$L$263,9,0),0)</f>
        <v>0</v>
      </c>
      <c r="K115" s="152">
        <f>IFERROR(VLOOKUP(B115,'Egyéni lista'!$B$4:$L$263,10,0),0)</f>
        <v>0</v>
      </c>
      <c r="L115" s="48">
        <f>IFERROR(VLOOKUP(B115,'Egyéni lista'!$B$4:$L$263,11,0),0)</f>
        <v>0</v>
      </c>
      <c r="M115" s="49">
        <f t="shared" ref="M115" si="35">SUM(E112:H115)</f>
        <v>0</v>
      </c>
    </row>
    <row r="116" spans="1:13" ht="15" hidden="1" x14ac:dyDescent="0.2">
      <c r="A116" s="216" t="s">
        <v>44</v>
      </c>
      <c r="B116" s="72"/>
      <c r="C116" s="35">
        <f>IFERROR(VLOOKUP(B116,'Egyéni lista'!$B$4:$L$263,2,0),0)</f>
        <v>0</v>
      </c>
      <c r="D116" s="36">
        <f>IFERROR(VLOOKUP(B116,'Egyéni lista'!$B$4:$L$263,3,0),0)</f>
        <v>0</v>
      </c>
      <c r="E116" s="28">
        <f>IFERROR(VLOOKUP(B116,'Egyéni lista'!$B$4:$L$263,4,0),0)</f>
        <v>0</v>
      </c>
      <c r="F116" s="28">
        <f>IFERROR(VLOOKUP(B116,'Egyéni lista'!$B$4:$L$263,5,0),0)</f>
        <v>0</v>
      </c>
      <c r="G116" s="28">
        <f>IFERROR(VLOOKUP(B116,'Egyéni lista'!$B$4:$L$263,6,0),0)</f>
        <v>0</v>
      </c>
      <c r="H116" s="28">
        <f>IFERROR(VLOOKUP(B116,'Egyéni lista'!$B$4:$L$263,7,0),0)</f>
        <v>0</v>
      </c>
      <c r="I116" s="121">
        <f>IFERROR(VLOOKUP(B116,'Egyéni lista'!$B$4:$L$263,8,0),0)</f>
        <v>0</v>
      </c>
      <c r="J116" s="132">
        <f>IFERROR(VLOOKUP(B116,'Egyéni lista'!$B$4:$L$263,9,0),0)</f>
        <v>0</v>
      </c>
      <c r="K116" s="150">
        <f>IFERROR(VLOOKUP(B116,'Egyéni lista'!$B$4:$L$263,10,0),0)</f>
        <v>0</v>
      </c>
      <c r="L116" s="37">
        <f>IFERROR(VLOOKUP(B116,'Egyéni lista'!$B$4:$L$263,11,0),0)</f>
        <v>0</v>
      </c>
      <c r="M116" s="38">
        <f t="shared" ref="M116" si="36">SUM(E116:H119)</f>
        <v>0</v>
      </c>
    </row>
    <row r="117" spans="1:13" ht="15" hidden="1" x14ac:dyDescent="0.2">
      <c r="A117" s="217"/>
      <c r="B117" s="73"/>
      <c r="C117" s="39">
        <f>IFERROR(VLOOKUP(B117,'Egyéni lista'!$B$4:$L$263,2,0),0)</f>
        <v>0</v>
      </c>
      <c r="D117" s="40">
        <f>IFERROR(VLOOKUP(B117,'Egyéni lista'!$B$4:$L$263,3,0),0)</f>
        <v>0</v>
      </c>
      <c r="E117" s="20">
        <f>IFERROR(VLOOKUP(B117,'Egyéni lista'!$B$4:$L$263,4,0),0)</f>
        <v>0</v>
      </c>
      <c r="F117" s="20">
        <f>IFERROR(VLOOKUP(B117,'Egyéni lista'!$B$4:$L$263,5,0),0)</f>
        <v>0</v>
      </c>
      <c r="G117" s="20">
        <f>IFERROR(VLOOKUP(B117,'Egyéni lista'!$B$4:$L$263,6,0),0)</f>
        <v>0</v>
      </c>
      <c r="H117" s="20">
        <f>IFERROR(VLOOKUP(B117,'Egyéni lista'!$B$4:$L$263,7,0),0)</f>
        <v>0</v>
      </c>
      <c r="I117" s="122">
        <f>IFERROR(VLOOKUP(B117,'Egyéni lista'!$B$4:$L$263,8,0),0)</f>
        <v>0</v>
      </c>
      <c r="J117" s="132">
        <f>IFERROR(VLOOKUP(B117,'Egyéni lista'!$B$4:$L$263,9,0),0)</f>
        <v>0</v>
      </c>
      <c r="K117" s="151">
        <f>IFERROR(VLOOKUP(B117,'Egyéni lista'!$B$4:$L$263,10,0),0)</f>
        <v>0</v>
      </c>
      <c r="L117" s="41">
        <f>IFERROR(VLOOKUP(B117,'Egyéni lista'!$B$4:$L$263,11,0),0)</f>
        <v>0</v>
      </c>
      <c r="M117" s="42">
        <f t="shared" ref="M117" si="37">SUM(E116:H119)</f>
        <v>0</v>
      </c>
    </row>
    <row r="118" spans="1:13" ht="15" hidden="1" x14ac:dyDescent="0.2">
      <c r="A118" s="217"/>
      <c r="B118" s="73"/>
      <c r="C118" s="43">
        <f>IFERROR(VLOOKUP(B118,'Egyéni lista'!$B$4:$L$263,2,0),0)</f>
        <v>0</v>
      </c>
      <c r="D118" s="44">
        <f>IFERROR(VLOOKUP(B118,'Egyéni lista'!$B$4:$L$263,3,0),0)</f>
        <v>0</v>
      </c>
      <c r="E118" s="134">
        <f>IFERROR(VLOOKUP(B118,'Egyéni lista'!$B$4:$L$263,4,0),0)</f>
        <v>0</v>
      </c>
      <c r="F118" s="134">
        <f>IFERROR(VLOOKUP(B118,'Egyéni lista'!$B$4:$L$263,5,0),0)</f>
        <v>0</v>
      </c>
      <c r="G118" s="134">
        <f>IFERROR(VLOOKUP(B118,'Egyéni lista'!$B$4:$L$263,6,0),0)</f>
        <v>0</v>
      </c>
      <c r="H118" s="134">
        <f>IFERROR(VLOOKUP(B118,'Egyéni lista'!$B$4:$L$263,7,0),0)</f>
        <v>0</v>
      </c>
      <c r="I118" s="135">
        <f>IFERROR(VLOOKUP(B118,'Egyéni lista'!$B$4:$L$263,8,0),0)</f>
        <v>0</v>
      </c>
      <c r="J118" s="133">
        <f>IFERROR(VLOOKUP(B118,'Egyéni lista'!$B$4:$L$263,9,0),0)</f>
        <v>0</v>
      </c>
      <c r="K118" s="151">
        <f>IFERROR(VLOOKUP(B118,'Egyéni lista'!$B$4:$L$263,10,0),0)</f>
        <v>0</v>
      </c>
      <c r="L118" s="45">
        <f>IFERROR(VLOOKUP(B118,'Egyéni lista'!$B$4:$L$263,11,0),0)</f>
        <v>0</v>
      </c>
      <c r="M118" s="42">
        <f t="shared" ref="M118" si="38">SUM(E116:H119)</f>
        <v>0</v>
      </c>
    </row>
    <row r="119" spans="1:13" ht="15.75" hidden="1" thickBot="1" x14ac:dyDescent="0.25">
      <c r="A119" s="218"/>
      <c r="B119" s="74"/>
      <c r="C119" s="46">
        <f>IFERROR(VLOOKUP(B119,'Egyéni lista'!$B$4:$L$263,2,0),0)</f>
        <v>0</v>
      </c>
      <c r="D119" s="51">
        <f>IFERROR(VLOOKUP(B119,'Egyéni lista'!$B$4:$L$263,3,0),0)</f>
        <v>0</v>
      </c>
      <c r="E119" s="136">
        <f>IFERROR(VLOOKUP(B119,'Egyéni lista'!$B$4:$L$263,4,0),0)</f>
        <v>0</v>
      </c>
      <c r="F119" s="137">
        <f>IFERROR(VLOOKUP(B119,'Egyéni lista'!$B$4:$L$263,5,0),0)</f>
        <v>0</v>
      </c>
      <c r="G119" s="137">
        <f>IFERROR(VLOOKUP(B119,'Egyéni lista'!$B$4:$L$263,6,0),0)</f>
        <v>0</v>
      </c>
      <c r="H119" s="137">
        <f>IFERROR(VLOOKUP(B119,'Egyéni lista'!$B$4:$L$263,7,0),0)</f>
        <v>0</v>
      </c>
      <c r="I119" s="138">
        <f>IFERROR(VLOOKUP(B119,'Egyéni lista'!$B$4:$L$263,8,0),0)</f>
        <v>0</v>
      </c>
      <c r="J119" s="139">
        <f>IFERROR(VLOOKUP(B119,'Egyéni lista'!$B$4:$L$263,9,0),0)</f>
        <v>0</v>
      </c>
      <c r="K119" s="152">
        <f>IFERROR(VLOOKUP(B119,'Egyéni lista'!$B$4:$L$263,10,0),0)</f>
        <v>0</v>
      </c>
      <c r="L119" s="48">
        <f>IFERROR(VLOOKUP(B119,'Egyéni lista'!$B$4:$L$263,11,0),0)</f>
        <v>0</v>
      </c>
      <c r="M119" s="49">
        <f t="shared" ref="M119" si="39">SUM(E116:H119)</f>
        <v>0</v>
      </c>
    </row>
    <row r="120" spans="1:13" ht="15" hidden="1" x14ac:dyDescent="0.2">
      <c r="A120" s="216" t="s">
        <v>45</v>
      </c>
      <c r="B120" s="72"/>
      <c r="C120" s="35">
        <f>IFERROR(VLOOKUP(B120,'Egyéni lista'!$B$4:$L$263,2,0),0)</f>
        <v>0</v>
      </c>
      <c r="D120" s="36">
        <f>IFERROR(VLOOKUP(B120,'Egyéni lista'!$B$4:$L$263,3,0),0)</f>
        <v>0</v>
      </c>
      <c r="E120" s="28">
        <f>IFERROR(VLOOKUP(B120,'Egyéni lista'!$B$4:$L$263,4,0),0)</f>
        <v>0</v>
      </c>
      <c r="F120" s="28">
        <f>IFERROR(VLOOKUP(B120,'Egyéni lista'!$B$4:$L$263,5,0),0)</f>
        <v>0</v>
      </c>
      <c r="G120" s="28">
        <f>IFERROR(VLOOKUP(B120,'Egyéni lista'!$B$4:$L$263,6,0),0)</f>
        <v>0</v>
      </c>
      <c r="H120" s="28">
        <f>IFERROR(VLOOKUP(B120,'Egyéni lista'!$B$4:$L$263,7,0),0)</f>
        <v>0</v>
      </c>
      <c r="I120" s="121">
        <f>IFERROR(VLOOKUP(B120,'Egyéni lista'!$B$4:$L$263,8,0),0)</f>
        <v>0</v>
      </c>
      <c r="J120" s="132">
        <f>IFERROR(VLOOKUP(B120,'Egyéni lista'!$B$4:$L$263,9,0),0)</f>
        <v>0</v>
      </c>
      <c r="K120" s="150">
        <f>IFERROR(VLOOKUP(B120,'Egyéni lista'!$B$4:$L$263,10,0),0)</f>
        <v>0</v>
      </c>
      <c r="L120" s="37">
        <f>IFERROR(VLOOKUP(B120,'Egyéni lista'!$B$4:$L$263,11,0),0)</f>
        <v>0</v>
      </c>
      <c r="M120" s="38">
        <f t="shared" ref="M120" si="40">SUM(E120:H123)</f>
        <v>0</v>
      </c>
    </row>
    <row r="121" spans="1:13" ht="15" hidden="1" x14ac:dyDescent="0.2">
      <c r="A121" s="217"/>
      <c r="B121" s="73"/>
      <c r="C121" s="39">
        <f>IFERROR(VLOOKUP(B121,'Egyéni lista'!$B$4:$L$263,2,0),0)</f>
        <v>0</v>
      </c>
      <c r="D121" s="40">
        <f>IFERROR(VLOOKUP(B121,'Egyéni lista'!$B$4:$L$263,3,0),0)</f>
        <v>0</v>
      </c>
      <c r="E121" s="20">
        <f>IFERROR(VLOOKUP(B121,'Egyéni lista'!$B$4:$L$263,4,0),0)</f>
        <v>0</v>
      </c>
      <c r="F121" s="20">
        <f>IFERROR(VLOOKUP(B121,'Egyéni lista'!$B$4:$L$263,5,0),0)</f>
        <v>0</v>
      </c>
      <c r="G121" s="20">
        <f>IFERROR(VLOOKUP(B121,'Egyéni lista'!$B$4:$L$263,6,0),0)</f>
        <v>0</v>
      </c>
      <c r="H121" s="20">
        <f>IFERROR(VLOOKUP(B121,'Egyéni lista'!$B$4:$L$263,7,0),0)</f>
        <v>0</v>
      </c>
      <c r="I121" s="122">
        <f>IFERROR(VLOOKUP(B121,'Egyéni lista'!$B$4:$L$263,8,0),0)</f>
        <v>0</v>
      </c>
      <c r="J121" s="132">
        <f>IFERROR(VLOOKUP(B121,'Egyéni lista'!$B$4:$L$263,9,0),0)</f>
        <v>0</v>
      </c>
      <c r="K121" s="151">
        <f>IFERROR(VLOOKUP(B121,'Egyéni lista'!$B$4:$L$263,10,0),0)</f>
        <v>0</v>
      </c>
      <c r="L121" s="41">
        <f>IFERROR(VLOOKUP(B121,'Egyéni lista'!$B$4:$L$263,11,0),0)</f>
        <v>0</v>
      </c>
      <c r="M121" s="42">
        <f t="shared" ref="M121" si="41">SUM(E120:H123)</f>
        <v>0</v>
      </c>
    </row>
    <row r="122" spans="1:13" ht="15" hidden="1" x14ac:dyDescent="0.2">
      <c r="A122" s="217"/>
      <c r="B122" s="73"/>
      <c r="C122" s="43">
        <f>IFERROR(VLOOKUP(B122,'Egyéni lista'!$B$4:$L$263,2,0),0)</f>
        <v>0</v>
      </c>
      <c r="D122" s="44">
        <f>IFERROR(VLOOKUP(B122,'Egyéni lista'!$B$4:$L$263,3,0),0)</f>
        <v>0</v>
      </c>
      <c r="E122" s="134">
        <f>IFERROR(VLOOKUP(B122,'Egyéni lista'!$B$4:$L$263,4,0),0)</f>
        <v>0</v>
      </c>
      <c r="F122" s="134">
        <f>IFERROR(VLOOKUP(B122,'Egyéni lista'!$B$4:$L$263,5,0),0)</f>
        <v>0</v>
      </c>
      <c r="G122" s="134">
        <f>IFERROR(VLOOKUP(B122,'Egyéni lista'!$B$4:$L$263,6,0),0)</f>
        <v>0</v>
      </c>
      <c r="H122" s="134">
        <f>IFERROR(VLOOKUP(B122,'Egyéni lista'!$B$4:$L$263,7,0),0)</f>
        <v>0</v>
      </c>
      <c r="I122" s="135">
        <f>IFERROR(VLOOKUP(B122,'Egyéni lista'!$B$4:$L$263,8,0),0)</f>
        <v>0</v>
      </c>
      <c r="J122" s="133">
        <f>IFERROR(VLOOKUP(B122,'Egyéni lista'!$B$4:$L$263,9,0),0)</f>
        <v>0</v>
      </c>
      <c r="K122" s="151">
        <f>IFERROR(VLOOKUP(B122,'Egyéni lista'!$B$4:$L$263,10,0),0)</f>
        <v>0</v>
      </c>
      <c r="L122" s="45">
        <f>IFERROR(VLOOKUP(B122,'Egyéni lista'!$B$4:$L$263,11,0),0)</f>
        <v>0</v>
      </c>
      <c r="M122" s="42">
        <f t="shared" ref="M122" si="42">SUM(E120:H123)</f>
        <v>0</v>
      </c>
    </row>
    <row r="123" spans="1:13" ht="15.75" hidden="1" thickBot="1" x14ac:dyDescent="0.25">
      <c r="A123" s="218"/>
      <c r="B123" s="74"/>
      <c r="C123" s="46">
        <f>IFERROR(VLOOKUP(B123,'Egyéni lista'!$B$4:$L$263,2,0),0)</f>
        <v>0</v>
      </c>
      <c r="D123" s="51">
        <f>IFERROR(VLOOKUP(B123,'Egyéni lista'!$B$4:$L$263,3,0),0)</f>
        <v>0</v>
      </c>
      <c r="E123" s="136">
        <f>IFERROR(VLOOKUP(B123,'Egyéni lista'!$B$4:$L$263,4,0),0)</f>
        <v>0</v>
      </c>
      <c r="F123" s="137">
        <f>IFERROR(VLOOKUP(B123,'Egyéni lista'!$B$4:$L$263,5,0),0)</f>
        <v>0</v>
      </c>
      <c r="G123" s="137">
        <f>IFERROR(VLOOKUP(B123,'Egyéni lista'!$B$4:$L$263,6,0),0)</f>
        <v>0</v>
      </c>
      <c r="H123" s="137">
        <f>IFERROR(VLOOKUP(B123,'Egyéni lista'!$B$4:$L$263,7,0),0)</f>
        <v>0</v>
      </c>
      <c r="I123" s="138">
        <f>IFERROR(VLOOKUP(B123,'Egyéni lista'!$B$4:$L$263,8,0),0)</f>
        <v>0</v>
      </c>
      <c r="J123" s="139">
        <f>IFERROR(VLOOKUP(B123,'Egyéni lista'!$B$4:$L$263,9,0),0)</f>
        <v>0</v>
      </c>
      <c r="K123" s="152">
        <f>IFERROR(VLOOKUP(B123,'Egyéni lista'!$B$4:$L$263,10,0),0)</f>
        <v>0</v>
      </c>
      <c r="L123" s="48">
        <f>IFERROR(VLOOKUP(B123,'Egyéni lista'!$B$4:$L$263,11,0),0)</f>
        <v>0</v>
      </c>
      <c r="M123" s="49">
        <f t="shared" ref="M123" si="43">SUM(E120:H123)</f>
        <v>0</v>
      </c>
    </row>
    <row r="124" spans="1:13" ht="15" hidden="1" x14ac:dyDescent="0.2">
      <c r="A124" s="216" t="s">
        <v>46</v>
      </c>
      <c r="B124" s="72"/>
      <c r="C124" s="35">
        <f>IFERROR(VLOOKUP(B124,'Egyéni lista'!$B$4:$L$263,2,0),0)</f>
        <v>0</v>
      </c>
      <c r="D124" s="36">
        <f>IFERROR(VLOOKUP(B124,'Egyéni lista'!$B$4:$L$263,3,0),0)</f>
        <v>0</v>
      </c>
      <c r="E124" s="28">
        <f>IFERROR(VLOOKUP(B124,'Egyéni lista'!$B$4:$L$263,4,0),0)</f>
        <v>0</v>
      </c>
      <c r="F124" s="28">
        <f>IFERROR(VLOOKUP(B124,'Egyéni lista'!$B$4:$L$263,5,0),0)</f>
        <v>0</v>
      </c>
      <c r="G124" s="28">
        <f>IFERROR(VLOOKUP(B124,'Egyéni lista'!$B$4:$L$263,6,0),0)</f>
        <v>0</v>
      </c>
      <c r="H124" s="28">
        <f>IFERROR(VLOOKUP(B124,'Egyéni lista'!$B$4:$L$263,7,0),0)</f>
        <v>0</v>
      </c>
      <c r="I124" s="121">
        <f>IFERROR(VLOOKUP(B124,'Egyéni lista'!$B$4:$L$263,8,0),0)</f>
        <v>0</v>
      </c>
      <c r="J124" s="132">
        <f>IFERROR(VLOOKUP(B124,'Egyéni lista'!$B$4:$L$263,9,0),0)</f>
        <v>0</v>
      </c>
      <c r="K124" s="150">
        <f>IFERROR(VLOOKUP(B124,'Egyéni lista'!$B$4:$L$263,10,0),0)</f>
        <v>0</v>
      </c>
      <c r="L124" s="37">
        <f>IFERROR(VLOOKUP(B124,'Egyéni lista'!$B$4:$L$263,11,0),0)</f>
        <v>0</v>
      </c>
      <c r="M124" s="38">
        <f t="shared" ref="M124" si="44">SUM(E124:H127)</f>
        <v>0</v>
      </c>
    </row>
    <row r="125" spans="1:13" ht="15" hidden="1" x14ac:dyDescent="0.2">
      <c r="A125" s="217"/>
      <c r="B125" s="73"/>
      <c r="C125" s="39">
        <f>IFERROR(VLOOKUP(B125,'Egyéni lista'!$B$4:$L$263,2,0),0)</f>
        <v>0</v>
      </c>
      <c r="D125" s="40">
        <f>IFERROR(VLOOKUP(B125,'Egyéni lista'!$B$4:$L$263,3,0),0)</f>
        <v>0</v>
      </c>
      <c r="E125" s="20">
        <f>IFERROR(VLOOKUP(B125,'Egyéni lista'!$B$4:$L$263,4,0),0)</f>
        <v>0</v>
      </c>
      <c r="F125" s="20">
        <f>IFERROR(VLOOKUP(B125,'Egyéni lista'!$B$4:$L$263,5,0),0)</f>
        <v>0</v>
      </c>
      <c r="G125" s="20">
        <f>IFERROR(VLOOKUP(B125,'Egyéni lista'!$B$4:$L$263,6,0),0)</f>
        <v>0</v>
      </c>
      <c r="H125" s="20">
        <f>IFERROR(VLOOKUP(B125,'Egyéni lista'!$B$4:$L$263,7,0),0)</f>
        <v>0</v>
      </c>
      <c r="I125" s="122">
        <f>IFERROR(VLOOKUP(B125,'Egyéni lista'!$B$4:$L$263,8,0),0)</f>
        <v>0</v>
      </c>
      <c r="J125" s="132">
        <f>IFERROR(VLOOKUP(B125,'Egyéni lista'!$B$4:$L$263,9,0),0)</f>
        <v>0</v>
      </c>
      <c r="K125" s="151">
        <f>IFERROR(VLOOKUP(B125,'Egyéni lista'!$B$4:$L$263,10,0),0)</f>
        <v>0</v>
      </c>
      <c r="L125" s="41">
        <f>IFERROR(VLOOKUP(B125,'Egyéni lista'!$B$4:$L$263,11,0),0)</f>
        <v>0</v>
      </c>
      <c r="M125" s="42">
        <f t="shared" ref="M125" si="45">SUM(E124:H127)</f>
        <v>0</v>
      </c>
    </row>
    <row r="126" spans="1:13" ht="15" hidden="1" x14ac:dyDescent="0.2">
      <c r="A126" s="217"/>
      <c r="B126" s="73"/>
      <c r="C126" s="43">
        <f>IFERROR(VLOOKUP(B126,'Egyéni lista'!$B$4:$L$263,2,0),0)</f>
        <v>0</v>
      </c>
      <c r="D126" s="44">
        <f>IFERROR(VLOOKUP(B126,'Egyéni lista'!$B$4:$L$263,3,0),0)</f>
        <v>0</v>
      </c>
      <c r="E126" s="134">
        <f>IFERROR(VLOOKUP(B126,'Egyéni lista'!$B$4:$L$263,4,0),0)</f>
        <v>0</v>
      </c>
      <c r="F126" s="134">
        <f>IFERROR(VLOOKUP(B126,'Egyéni lista'!$B$4:$L$263,5,0),0)</f>
        <v>0</v>
      </c>
      <c r="G126" s="134">
        <f>IFERROR(VLOOKUP(B126,'Egyéni lista'!$B$4:$L$263,6,0),0)</f>
        <v>0</v>
      </c>
      <c r="H126" s="134">
        <f>IFERROR(VLOOKUP(B126,'Egyéni lista'!$B$4:$L$263,7,0),0)</f>
        <v>0</v>
      </c>
      <c r="I126" s="135">
        <f>IFERROR(VLOOKUP(B126,'Egyéni lista'!$B$4:$L$263,8,0),0)</f>
        <v>0</v>
      </c>
      <c r="J126" s="133">
        <f>IFERROR(VLOOKUP(B126,'Egyéni lista'!$B$4:$L$263,9,0),0)</f>
        <v>0</v>
      </c>
      <c r="K126" s="151">
        <f>IFERROR(VLOOKUP(B126,'Egyéni lista'!$B$4:$L$263,10,0),0)</f>
        <v>0</v>
      </c>
      <c r="L126" s="45">
        <f>IFERROR(VLOOKUP(B126,'Egyéni lista'!$B$4:$L$263,11,0),0)</f>
        <v>0</v>
      </c>
      <c r="M126" s="42">
        <f t="shared" ref="M126" si="46">SUM(E124:H127)</f>
        <v>0</v>
      </c>
    </row>
    <row r="127" spans="1:13" ht="15.75" hidden="1" thickBot="1" x14ac:dyDescent="0.25">
      <c r="A127" s="218"/>
      <c r="B127" s="74"/>
      <c r="C127" s="46">
        <f>IFERROR(VLOOKUP(B127,'Egyéni lista'!$B$4:$L$263,2,0),0)</f>
        <v>0</v>
      </c>
      <c r="D127" s="51">
        <f>IFERROR(VLOOKUP(B127,'Egyéni lista'!$B$4:$L$263,3,0),0)</f>
        <v>0</v>
      </c>
      <c r="E127" s="136">
        <f>IFERROR(VLOOKUP(B127,'Egyéni lista'!$B$4:$L$263,4,0),0)</f>
        <v>0</v>
      </c>
      <c r="F127" s="137">
        <f>IFERROR(VLOOKUP(B127,'Egyéni lista'!$B$4:$L$263,5,0),0)</f>
        <v>0</v>
      </c>
      <c r="G127" s="137">
        <f>IFERROR(VLOOKUP(B127,'Egyéni lista'!$B$4:$L$263,6,0),0)</f>
        <v>0</v>
      </c>
      <c r="H127" s="137">
        <f>IFERROR(VLOOKUP(B127,'Egyéni lista'!$B$4:$L$263,7,0),0)</f>
        <v>0</v>
      </c>
      <c r="I127" s="138">
        <f>IFERROR(VLOOKUP(B127,'Egyéni lista'!$B$4:$L$263,8,0),0)</f>
        <v>0</v>
      </c>
      <c r="J127" s="139">
        <f>IFERROR(VLOOKUP(B127,'Egyéni lista'!$B$4:$L$263,9,0),0)</f>
        <v>0</v>
      </c>
      <c r="K127" s="152">
        <f>IFERROR(VLOOKUP(B127,'Egyéni lista'!$B$4:$L$263,10,0),0)</f>
        <v>0</v>
      </c>
      <c r="L127" s="48">
        <f>IFERROR(VLOOKUP(B127,'Egyéni lista'!$B$4:$L$263,11,0),0)</f>
        <v>0</v>
      </c>
      <c r="M127" s="49">
        <f t="shared" ref="M127" si="47">SUM(E124:H127)</f>
        <v>0</v>
      </c>
    </row>
    <row r="128" spans="1:13" ht="15" hidden="1" x14ac:dyDescent="0.2">
      <c r="A128" s="216" t="s">
        <v>47</v>
      </c>
      <c r="B128" s="72"/>
      <c r="C128" s="35">
        <f>IFERROR(VLOOKUP(B128,'Egyéni lista'!$B$4:$L$263,2,0),0)</f>
        <v>0</v>
      </c>
      <c r="D128" s="36">
        <f>IFERROR(VLOOKUP(B128,'Egyéni lista'!$B$4:$L$263,3,0),0)</f>
        <v>0</v>
      </c>
      <c r="E128" s="28">
        <f>IFERROR(VLOOKUP(B128,'Egyéni lista'!$B$4:$L$263,4,0),0)</f>
        <v>0</v>
      </c>
      <c r="F128" s="28">
        <f>IFERROR(VLOOKUP(B128,'Egyéni lista'!$B$4:$L$263,5,0),0)</f>
        <v>0</v>
      </c>
      <c r="G128" s="28">
        <f>IFERROR(VLOOKUP(B128,'Egyéni lista'!$B$4:$L$263,6,0),0)</f>
        <v>0</v>
      </c>
      <c r="H128" s="28">
        <f>IFERROR(VLOOKUP(B128,'Egyéni lista'!$B$4:$L$263,7,0),0)</f>
        <v>0</v>
      </c>
      <c r="I128" s="121">
        <f>IFERROR(VLOOKUP(B128,'Egyéni lista'!$B$4:$L$263,8,0),0)</f>
        <v>0</v>
      </c>
      <c r="J128" s="132">
        <f>IFERROR(VLOOKUP(B128,'Egyéni lista'!$B$4:$L$263,9,0),0)</f>
        <v>0</v>
      </c>
      <c r="K128" s="150">
        <f>IFERROR(VLOOKUP(B128,'Egyéni lista'!$B$4:$L$263,10,0),0)</f>
        <v>0</v>
      </c>
      <c r="L128" s="37">
        <f>IFERROR(VLOOKUP(B128,'Egyéni lista'!$B$4:$L$263,11,0),0)</f>
        <v>0</v>
      </c>
      <c r="M128" s="38">
        <f t="shared" ref="M128" si="48">SUM(E128:H131)</f>
        <v>0</v>
      </c>
    </row>
    <row r="129" spans="1:13" ht="15" hidden="1" x14ac:dyDescent="0.2">
      <c r="A129" s="217"/>
      <c r="B129" s="73"/>
      <c r="C129" s="39">
        <f>IFERROR(VLOOKUP(B129,'Egyéni lista'!$B$4:$L$263,2,0),0)</f>
        <v>0</v>
      </c>
      <c r="D129" s="40">
        <f>IFERROR(VLOOKUP(B129,'Egyéni lista'!$B$4:$L$263,3,0),0)</f>
        <v>0</v>
      </c>
      <c r="E129" s="20">
        <f>IFERROR(VLOOKUP(B129,'Egyéni lista'!$B$4:$L$263,4,0),0)</f>
        <v>0</v>
      </c>
      <c r="F129" s="20">
        <f>IFERROR(VLOOKUP(B129,'Egyéni lista'!$B$4:$L$263,5,0),0)</f>
        <v>0</v>
      </c>
      <c r="G129" s="20">
        <f>IFERROR(VLOOKUP(B129,'Egyéni lista'!$B$4:$L$263,6,0),0)</f>
        <v>0</v>
      </c>
      <c r="H129" s="20">
        <f>IFERROR(VLOOKUP(B129,'Egyéni lista'!$B$4:$L$263,7,0),0)</f>
        <v>0</v>
      </c>
      <c r="I129" s="122">
        <f>IFERROR(VLOOKUP(B129,'Egyéni lista'!$B$4:$L$263,8,0),0)</f>
        <v>0</v>
      </c>
      <c r="J129" s="132">
        <f>IFERROR(VLOOKUP(B129,'Egyéni lista'!$B$4:$L$263,9,0),0)</f>
        <v>0</v>
      </c>
      <c r="K129" s="151">
        <f>IFERROR(VLOOKUP(B129,'Egyéni lista'!$B$4:$L$263,10,0),0)</f>
        <v>0</v>
      </c>
      <c r="L129" s="41">
        <f>IFERROR(VLOOKUP(B129,'Egyéni lista'!$B$4:$L$263,11,0),0)</f>
        <v>0</v>
      </c>
      <c r="M129" s="42">
        <f t="shared" ref="M129" si="49">SUM(E128:H131)</f>
        <v>0</v>
      </c>
    </row>
    <row r="130" spans="1:13" ht="15" hidden="1" x14ac:dyDescent="0.2">
      <c r="A130" s="217"/>
      <c r="B130" s="73"/>
      <c r="C130" s="43">
        <f>IFERROR(VLOOKUP(B130,'Egyéni lista'!$B$4:$L$263,2,0),0)</f>
        <v>0</v>
      </c>
      <c r="D130" s="44">
        <f>IFERROR(VLOOKUP(B130,'Egyéni lista'!$B$4:$L$263,3,0),0)</f>
        <v>0</v>
      </c>
      <c r="E130" s="134">
        <f>IFERROR(VLOOKUP(B130,'Egyéni lista'!$B$4:$L$263,4,0),0)</f>
        <v>0</v>
      </c>
      <c r="F130" s="134">
        <f>IFERROR(VLOOKUP(B130,'Egyéni lista'!$B$4:$L$263,5,0),0)</f>
        <v>0</v>
      </c>
      <c r="G130" s="134">
        <f>IFERROR(VLOOKUP(B130,'Egyéni lista'!$B$4:$L$263,6,0),0)</f>
        <v>0</v>
      </c>
      <c r="H130" s="134">
        <f>IFERROR(VLOOKUP(B130,'Egyéni lista'!$B$4:$L$263,7,0),0)</f>
        <v>0</v>
      </c>
      <c r="I130" s="135">
        <f>IFERROR(VLOOKUP(B130,'Egyéni lista'!$B$4:$L$263,8,0),0)</f>
        <v>0</v>
      </c>
      <c r="J130" s="133">
        <f>IFERROR(VLOOKUP(B130,'Egyéni lista'!$B$4:$L$263,9,0),0)</f>
        <v>0</v>
      </c>
      <c r="K130" s="151">
        <f>IFERROR(VLOOKUP(B130,'Egyéni lista'!$B$4:$L$263,10,0),0)</f>
        <v>0</v>
      </c>
      <c r="L130" s="45">
        <f>IFERROR(VLOOKUP(B130,'Egyéni lista'!$B$4:$L$263,11,0),0)</f>
        <v>0</v>
      </c>
      <c r="M130" s="42">
        <f t="shared" ref="M130" si="50">SUM(E128:H131)</f>
        <v>0</v>
      </c>
    </row>
    <row r="131" spans="1:13" ht="15.75" hidden="1" thickBot="1" x14ac:dyDescent="0.25">
      <c r="A131" s="218"/>
      <c r="B131" s="74"/>
      <c r="C131" s="46">
        <f>IFERROR(VLOOKUP(B131,'Egyéni lista'!$B$4:$L$263,2,0),0)</f>
        <v>0</v>
      </c>
      <c r="D131" s="51">
        <f>IFERROR(VLOOKUP(B131,'Egyéni lista'!$B$4:$L$263,3,0),0)</f>
        <v>0</v>
      </c>
      <c r="E131" s="136">
        <f>IFERROR(VLOOKUP(B131,'Egyéni lista'!$B$4:$L$263,4,0),0)</f>
        <v>0</v>
      </c>
      <c r="F131" s="137">
        <f>IFERROR(VLOOKUP(B131,'Egyéni lista'!$B$4:$L$263,5,0),0)</f>
        <v>0</v>
      </c>
      <c r="G131" s="137">
        <f>IFERROR(VLOOKUP(B131,'Egyéni lista'!$B$4:$L$263,6,0),0)</f>
        <v>0</v>
      </c>
      <c r="H131" s="137">
        <f>IFERROR(VLOOKUP(B131,'Egyéni lista'!$B$4:$L$263,7,0),0)</f>
        <v>0</v>
      </c>
      <c r="I131" s="138">
        <f>IFERROR(VLOOKUP(B131,'Egyéni lista'!$B$4:$L$263,8,0),0)</f>
        <v>0</v>
      </c>
      <c r="J131" s="139">
        <f>IFERROR(VLOOKUP(B131,'Egyéni lista'!$B$4:$L$263,9,0),0)</f>
        <v>0</v>
      </c>
      <c r="K131" s="152">
        <f>IFERROR(VLOOKUP(B131,'Egyéni lista'!$B$4:$L$263,10,0),0)</f>
        <v>0</v>
      </c>
      <c r="L131" s="48">
        <f>IFERROR(VLOOKUP(B131,'Egyéni lista'!$B$4:$L$263,11,0),0)</f>
        <v>0</v>
      </c>
      <c r="M131" s="49">
        <f t="shared" ref="M131" si="51">SUM(E128:H131)</f>
        <v>0</v>
      </c>
    </row>
    <row r="132" spans="1:13" ht="15" hidden="1" x14ac:dyDescent="0.2">
      <c r="A132" s="216" t="s">
        <v>48</v>
      </c>
      <c r="B132" s="72"/>
      <c r="C132" s="35">
        <f>IFERROR(VLOOKUP(B132,'Egyéni lista'!$B$4:$L$263,2,0),0)</f>
        <v>0</v>
      </c>
      <c r="D132" s="36">
        <f>IFERROR(VLOOKUP(B132,'Egyéni lista'!$B$4:$L$263,3,0),0)</f>
        <v>0</v>
      </c>
      <c r="E132" s="28">
        <f>IFERROR(VLOOKUP(B132,'Egyéni lista'!$B$4:$L$263,4,0),0)</f>
        <v>0</v>
      </c>
      <c r="F132" s="28">
        <f>IFERROR(VLOOKUP(B132,'Egyéni lista'!$B$4:$L$263,5,0),0)</f>
        <v>0</v>
      </c>
      <c r="G132" s="28">
        <f>IFERROR(VLOOKUP(B132,'Egyéni lista'!$B$4:$L$263,6,0),0)</f>
        <v>0</v>
      </c>
      <c r="H132" s="28">
        <f>IFERROR(VLOOKUP(B132,'Egyéni lista'!$B$4:$L$263,7,0),0)</f>
        <v>0</v>
      </c>
      <c r="I132" s="121">
        <f>IFERROR(VLOOKUP(B132,'Egyéni lista'!$B$4:$L$263,8,0),0)</f>
        <v>0</v>
      </c>
      <c r="J132" s="132">
        <f>IFERROR(VLOOKUP(B132,'Egyéni lista'!$B$4:$L$263,9,0),0)</f>
        <v>0</v>
      </c>
      <c r="K132" s="150">
        <f>IFERROR(VLOOKUP(B132,'Egyéni lista'!$B$4:$L$263,10,0),0)</f>
        <v>0</v>
      </c>
      <c r="L132" s="37">
        <f>IFERROR(VLOOKUP(B132,'Egyéni lista'!$B$4:$L$263,11,0),0)</f>
        <v>0</v>
      </c>
      <c r="M132" s="38">
        <f t="shared" ref="M132" si="52">SUM(E132:H135)</f>
        <v>0</v>
      </c>
    </row>
    <row r="133" spans="1:13" ht="15" hidden="1" x14ac:dyDescent="0.2">
      <c r="A133" s="217"/>
      <c r="B133" s="73"/>
      <c r="C133" s="39">
        <f>IFERROR(VLOOKUP(B133,'Egyéni lista'!$B$4:$L$263,2,0),0)</f>
        <v>0</v>
      </c>
      <c r="D133" s="40">
        <f>IFERROR(VLOOKUP(B133,'Egyéni lista'!$B$4:$L$263,3,0),0)</f>
        <v>0</v>
      </c>
      <c r="E133" s="20">
        <f>IFERROR(VLOOKUP(B133,'Egyéni lista'!$B$4:$L$263,4,0),0)</f>
        <v>0</v>
      </c>
      <c r="F133" s="20">
        <f>IFERROR(VLOOKUP(B133,'Egyéni lista'!$B$4:$L$263,5,0),0)</f>
        <v>0</v>
      </c>
      <c r="G133" s="20">
        <f>IFERROR(VLOOKUP(B133,'Egyéni lista'!$B$4:$L$263,6,0),0)</f>
        <v>0</v>
      </c>
      <c r="H133" s="20">
        <f>IFERROR(VLOOKUP(B133,'Egyéni lista'!$B$4:$L$263,7,0),0)</f>
        <v>0</v>
      </c>
      <c r="I133" s="122">
        <f>IFERROR(VLOOKUP(B133,'Egyéni lista'!$B$4:$L$263,8,0),0)</f>
        <v>0</v>
      </c>
      <c r="J133" s="132">
        <f>IFERROR(VLOOKUP(B133,'Egyéni lista'!$B$4:$L$263,9,0),0)</f>
        <v>0</v>
      </c>
      <c r="K133" s="151">
        <f>IFERROR(VLOOKUP(B133,'Egyéni lista'!$B$4:$L$263,10,0),0)</f>
        <v>0</v>
      </c>
      <c r="L133" s="41">
        <f>IFERROR(VLOOKUP(B133,'Egyéni lista'!$B$4:$L$263,11,0),0)</f>
        <v>0</v>
      </c>
      <c r="M133" s="42">
        <f t="shared" ref="M133" si="53">SUM(E132:H135)</f>
        <v>0</v>
      </c>
    </row>
    <row r="134" spans="1:13" ht="15" hidden="1" x14ac:dyDescent="0.2">
      <c r="A134" s="217"/>
      <c r="B134" s="73"/>
      <c r="C134" s="43">
        <f>IFERROR(VLOOKUP(B134,'Egyéni lista'!$B$4:$L$263,2,0),0)</f>
        <v>0</v>
      </c>
      <c r="D134" s="44">
        <f>IFERROR(VLOOKUP(B134,'Egyéni lista'!$B$4:$L$263,3,0),0)</f>
        <v>0</v>
      </c>
      <c r="E134" s="134">
        <f>IFERROR(VLOOKUP(B134,'Egyéni lista'!$B$4:$L$263,4,0),0)</f>
        <v>0</v>
      </c>
      <c r="F134" s="134">
        <f>IFERROR(VLOOKUP(B134,'Egyéni lista'!$B$4:$L$263,5,0),0)</f>
        <v>0</v>
      </c>
      <c r="G134" s="134">
        <f>IFERROR(VLOOKUP(B134,'Egyéni lista'!$B$4:$L$263,6,0),0)</f>
        <v>0</v>
      </c>
      <c r="H134" s="134">
        <f>IFERROR(VLOOKUP(B134,'Egyéni lista'!$B$4:$L$263,7,0),0)</f>
        <v>0</v>
      </c>
      <c r="I134" s="135">
        <f>IFERROR(VLOOKUP(B134,'Egyéni lista'!$B$4:$L$263,8,0),0)</f>
        <v>0</v>
      </c>
      <c r="J134" s="133">
        <f>IFERROR(VLOOKUP(B134,'Egyéni lista'!$B$4:$L$263,9,0),0)</f>
        <v>0</v>
      </c>
      <c r="K134" s="151">
        <f>IFERROR(VLOOKUP(B134,'Egyéni lista'!$B$4:$L$263,10,0),0)</f>
        <v>0</v>
      </c>
      <c r="L134" s="45">
        <f>IFERROR(VLOOKUP(B134,'Egyéni lista'!$B$4:$L$263,11,0),0)</f>
        <v>0</v>
      </c>
      <c r="M134" s="42">
        <f t="shared" ref="M134" si="54">SUM(E132:H135)</f>
        <v>0</v>
      </c>
    </row>
    <row r="135" spans="1:13" ht="15.75" hidden="1" thickBot="1" x14ac:dyDescent="0.25">
      <c r="A135" s="218"/>
      <c r="B135" s="74"/>
      <c r="C135" s="46">
        <f>IFERROR(VLOOKUP(B135,'Egyéni lista'!$B$4:$L$263,2,0),0)</f>
        <v>0</v>
      </c>
      <c r="D135" s="51">
        <f>IFERROR(VLOOKUP(B135,'Egyéni lista'!$B$4:$L$263,3,0),0)</f>
        <v>0</v>
      </c>
      <c r="E135" s="136">
        <f>IFERROR(VLOOKUP(B135,'Egyéni lista'!$B$4:$L$263,4,0),0)</f>
        <v>0</v>
      </c>
      <c r="F135" s="137">
        <f>IFERROR(VLOOKUP(B135,'Egyéni lista'!$B$4:$L$263,5,0),0)</f>
        <v>0</v>
      </c>
      <c r="G135" s="137">
        <f>IFERROR(VLOOKUP(B135,'Egyéni lista'!$B$4:$L$263,6,0),0)</f>
        <v>0</v>
      </c>
      <c r="H135" s="137">
        <f>IFERROR(VLOOKUP(B135,'Egyéni lista'!$B$4:$L$263,7,0),0)</f>
        <v>0</v>
      </c>
      <c r="I135" s="138">
        <f>IFERROR(VLOOKUP(B135,'Egyéni lista'!$B$4:$L$263,8,0),0)</f>
        <v>0</v>
      </c>
      <c r="J135" s="139">
        <f>IFERROR(VLOOKUP(B135,'Egyéni lista'!$B$4:$L$263,9,0),0)</f>
        <v>0</v>
      </c>
      <c r="K135" s="152">
        <f>IFERROR(VLOOKUP(B135,'Egyéni lista'!$B$4:$L$263,10,0),0)</f>
        <v>0</v>
      </c>
      <c r="L135" s="48">
        <f>IFERROR(VLOOKUP(B135,'Egyéni lista'!$B$4:$L$263,11,0),0)</f>
        <v>0</v>
      </c>
      <c r="M135" s="49">
        <f t="shared" ref="M135" si="55">SUM(E132:H135)</f>
        <v>0</v>
      </c>
    </row>
    <row r="136" spans="1:13" ht="15" hidden="1" x14ac:dyDescent="0.2">
      <c r="A136" s="216" t="s">
        <v>49</v>
      </c>
      <c r="B136" s="72"/>
      <c r="C136" s="35">
        <f>IFERROR(VLOOKUP(B136,'Egyéni lista'!$B$4:$L$263,2,0),0)</f>
        <v>0</v>
      </c>
      <c r="D136" s="36">
        <f>IFERROR(VLOOKUP(B136,'Egyéni lista'!$B$4:$L$263,3,0),0)</f>
        <v>0</v>
      </c>
      <c r="E136" s="28">
        <f>IFERROR(VLOOKUP(B136,'Egyéni lista'!$B$4:$L$263,4,0),0)</f>
        <v>0</v>
      </c>
      <c r="F136" s="28">
        <f>IFERROR(VLOOKUP(B136,'Egyéni lista'!$B$4:$L$263,5,0),0)</f>
        <v>0</v>
      </c>
      <c r="G136" s="28">
        <f>IFERROR(VLOOKUP(B136,'Egyéni lista'!$B$4:$L$263,6,0),0)</f>
        <v>0</v>
      </c>
      <c r="H136" s="28">
        <f>IFERROR(VLOOKUP(B136,'Egyéni lista'!$B$4:$L$263,7,0),0)</f>
        <v>0</v>
      </c>
      <c r="I136" s="121">
        <f>IFERROR(VLOOKUP(B136,'Egyéni lista'!$B$4:$L$263,8,0),0)</f>
        <v>0</v>
      </c>
      <c r="J136" s="132">
        <f>IFERROR(VLOOKUP(B136,'Egyéni lista'!$B$4:$L$263,9,0),0)</f>
        <v>0</v>
      </c>
      <c r="K136" s="150">
        <f>IFERROR(VLOOKUP(B136,'Egyéni lista'!$B$4:$L$263,10,0),0)</f>
        <v>0</v>
      </c>
      <c r="L136" s="37">
        <f>IFERROR(VLOOKUP(B136,'Egyéni lista'!$B$4:$L$263,11,0),0)</f>
        <v>0</v>
      </c>
      <c r="M136" s="38">
        <f t="shared" ref="M136" si="56">SUM(E136:H139)</f>
        <v>0</v>
      </c>
    </row>
    <row r="137" spans="1:13" ht="15" hidden="1" x14ac:dyDescent="0.2">
      <c r="A137" s="217"/>
      <c r="B137" s="73"/>
      <c r="C137" s="39">
        <f>IFERROR(VLOOKUP(B137,'Egyéni lista'!$B$4:$L$263,2,0),0)</f>
        <v>0</v>
      </c>
      <c r="D137" s="40">
        <f>IFERROR(VLOOKUP(B137,'Egyéni lista'!$B$4:$L$263,3,0),0)</f>
        <v>0</v>
      </c>
      <c r="E137" s="20">
        <f>IFERROR(VLOOKUP(B137,'Egyéni lista'!$B$4:$L$263,4,0),0)</f>
        <v>0</v>
      </c>
      <c r="F137" s="20">
        <f>IFERROR(VLOOKUP(B137,'Egyéni lista'!$B$4:$L$263,5,0),0)</f>
        <v>0</v>
      </c>
      <c r="G137" s="20">
        <f>IFERROR(VLOOKUP(B137,'Egyéni lista'!$B$4:$L$263,6,0),0)</f>
        <v>0</v>
      </c>
      <c r="H137" s="20">
        <f>IFERROR(VLOOKUP(B137,'Egyéni lista'!$B$4:$L$263,7,0),0)</f>
        <v>0</v>
      </c>
      <c r="I137" s="122">
        <f>IFERROR(VLOOKUP(B137,'Egyéni lista'!$B$4:$L$263,8,0),0)</f>
        <v>0</v>
      </c>
      <c r="J137" s="132">
        <f>IFERROR(VLOOKUP(B137,'Egyéni lista'!$B$4:$L$263,9,0),0)</f>
        <v>0</v>
      </c>
      <c r="K137" s="151">
        <f>IFERROR(VLOOKUP(B137,'Egyéni lista'!$B$4:$L$263,10,0),0)</f>
        <v>0</v>
      </c>
      <c r="L137" s="41">
        <f>IFERROR(VLOOKUP(B137,'Egyéni lista'!$B$4:$L$263,11,0),0)</f>
        <v>0</v>
      </c>
      <c r="M137" s="42">
        <f t="shared" ref="M137" si="57">SUM(E136:H139)</f>
        <v>0</v>
      </c>
    </row>
    <row r="138" spans="1:13" ht="15" hidden="1" x14ac:dyDescent="0.2">
      <c r="A138" s="217"/>
      <c r="B138" s="73"/>
      <c r="C138" s="43">
        <f>IFERROR(VLOOKUP(B138,'Egyéni lista'!$B$4:$L$263,2,0),0)</f>
        <v>0</v>
      </c>
      <c r="D138" s="44">
        <f>IFERROR(VLOOKUP(B138,'Egyéni lista'!$B$4:$L$263,3,0),0)</f>
        <v>0</v>
      </c>
      <c r="E138" s="134">
        <f>IFERROR(VLOOKUP(B138,'Egyéni lista'!$B$4:$L$263,4,0),0)</f>
        <v>0</v>
      </c>
      <c r="F138" s="134">
        <f>IFERROR(VLOOKUP(B138,'Egyéni lista'!$B$4:$L$263,5,0),0)</f>
        <v>0</v>
      </c>
      <c r="G138" s="134">
        <f>IFERROR(VLOOKUP(B138,'Egyéni lista'!$B$4:$L$263,6,0),0)</f>
        <v>0</v>
      </c>
      <c r="H138" s="134">
        <f>IFERROR(VLOOKUP(B138,'Egyéni lista'!$B$4:$L$263,7,0),0)</f>
        <v>0</v>
      </c>
      <c r="I138" s="135">
        <f>IFERROR(VLOOKUP(B138,'Egyéni lista'!$B$4:$L$263,8,0),0)</f>
        <v>0</v>
      </c>
      <c r="J138" s="133">
        <f>IFERROR(VLOOKUP(B138,'Egyéni lista'!$B$4:$L$263,9,0),0)</f>
        <v>0</v>
      </c>
      <c r="K138" s="151">
        <f>IFERROR(VLOOKUP(B138,'Egyéni lista'!$B$4:$L$263,10,0),0)</f>
        <v>0</v>
      </c>
      <c r="L138" s="45">
        <f>IFERROR(VLOOKUP(B138,'Egyéni lista'!$B$4:$L$263,11,0),0)</f>
        <v>0</v>
      </c>
      <c r="M138" s="42">
        <f t="shared" ref="M138" si="58">SUM(E136:H139)</f>
        <v>0</v>
      </c>
    </row>
    <row r="139" spans="1:13" ht="15.75" hidden="1" thickBot="1" x14ac:dyDescent="0.25">
      <c r="A139" s="218"/>
      <c r="B139" s="74"/>
      <c r="C139" s="46">
        <f>IFERROR(VLOOKUP(B139,'Egyéni lista'!$B$4:$L$263,2,0),0)</f>
        <v>0</v>
      </c>
      <c r="D139" s="51">
        <f>IFERROR(VLOOKUP(B139,'Egyéni lista'!$B$4:$L$263,3,0),0)</f>
        <v>0</v>
      </c>
      <c r="E139" s="136">
        <f>IFERROR(VLOOKUP(B139,'Egyéni lista'!$B$4:$L$263,4,0),0)</f>
        <v>0</v>
      </c>
      <c r="F139" s="137">
        <f>IFERROR(VLOOKUP(B139,'Egyéni lista'!$B$4:$L$263,5,0),0)</f>
        <v>0</v>
      </c>
      <c r="G139" s="137">
        <f>IFERROR(VLOOKUP(B139,'Egyéni lista'!$B$4:$L$263,6,0),0)</f>
        <v>0</v>
      </c>
      <c r="H139" s="137">
        <f>IFERROR(VLOOKUP(B139,'Egyéni lista'!$B$4:$L$263,7,0),0)</f>
        <v>0</v>
      </c>
      <c r="I139" s="138">
        <f>IFERROR(VLOOKUP(B139,'Egyéni lista'!$B$4:$L$263,8,0),0)</f>
        <v>0</v>
      </c>
      <c r="J139" s="139">
        <f>IFERROR(VLOOKUP(B139,'Egyéni lista'!$B$4:$L$263,9,0),0)</f>
        <v>0</v>
      </c>
      <c r="K139" s="152">
        <f>IFERROR(VLOOKUP(B139,'Egyéni lista'!$B$4:$L$263,10,0),0)</f>
        <v>0</v>
      </c>
      <c r="L139" s="48">
        <f>IFERROR(VLOOKUP(B139,'Egyéni lista'!$B$4:$L$263,11,0),0)</f>
        <v>0</v>
      </c>
      <c r="M139" s="49">
        <f t="shared" ref="M139" si="59">SUM(E136:H139)</f>
        <v>0</v>
      </c>
    </row>
    <row r="140" spans="1:13" ht="15" hidden="1" x14ac:dyDescent="0.2">
      <c r="A140" s="216" t="s">
        <v>50</v>
      </c>
      <c r="B140" s="72"/>
      <c r="C140" s="35">
        <f>IFERROR(VLOOKUP(B140,'Egyéni lista'!$B$4:$L$263,2,0),0)</f>
        <v>0</v>
      </c>
      <c r="D140" s="36">
        <f>IFERROR(VLOOKUP(B140,'Egyéni lista'!$B$4:$L$263,3,0),0)</f>
        <v>0</v>
      </c>
      <c r="E140" s="28">
        <f>IFERROR(VLOOKUP(B140,'Egyéni lista'!$B$4:$L$263,4,0),0)</f>
        <v>0</v>
      </c>
      <c r="F140" s="28">
        <f>IFERROR(VLOOKUP(B140,'Egyéni lista'!$B$4:$L$263,5,0),0)</f>
        <v>0</v>
      </c>
      <c r="G140" s="28">
        <f>IFERROR(VLOOKUP(B140,'Egyéni lista'!$B$4:$L$263,6,0),0)</f>
        <v>0</v>
      </c>
      <c r="H140" s="28">
        <f>IFERROR(VLOOKUP(B140,'Egyéni lista'!$B$4:$L$263,7,0),0)</f>
        <v>0</v>
      </c>
      <c r="I140" s="121">
        <f>IFERROR(VLOOKUP(B140,'Egyéni lista'!$B$4:$L$263,8,0),0)</f>
        <v>0</v>
      </c>
      <c r="J140" s="132">
        <f>IFERROR(VLOOKUP(B140,'Egyéni lista'!$B$4:$L$263,9,0),0)</f>
        <v>0</v>
      </c>
      <c r="K140" s="150">
        <f>IFERROR(VLOOKUP(B140,'Egyéni lista'!$B$4:$L$263,10,0),0)</f>
        <v>0</v>
      </c>
      <c r="L140" s="37">
        <f>IFERROR(VLOOKUP(B140,'Egyéni lista'!$B$4:$L$263,11,0),0)</f>
        <v>0</v>
      </c>
      <c r="M140" s="38">
        <f t="shared" ref="M140" si="60">SUM(E140:H143)</f>
        <v>0</v>
      </c>
    </row>
    <row r="141" spans="1:13" ht="15" hidden="1" x14ac:dyDescent="0.2">
      <c r="A141" s="217"/>
      <c r="B141" s="73"/>
      <c r="C141" s="39">
        <f>IFERROR(VLOOKUP(B141,'Egyéni lista'!$B$4:$L$263,2,0),0)</f>
        <v>0</v>
      </c>
      <c r="D141" s="40">
        <f>IFERROR(VLOOKUP(B141,'Egyéni lista'!$B$4:$L$263,3,0),0)</f>
        <v>0</v>
      </c>
      <c r="E141" s="20">
        <f>IFERROR(VLOOKUP(B141,'Egyéni lista'!$B$4:$L$263,4,0),0)</f>
        <v>0</v>
      </c>
      <c r="F141" s="20">
        <f>IFERROR(VLOOKUP(B141,'Egyéni lista'!$B$4:$L$263,5,0),0)</f>
        <v>0</v>
      </c>
      <c r="G141" s="20">
        <f>IFERROR(VLOOKUP(B141,'Egyéni lista'!$B$4:$L$263,6,0),0)</f>
        <v>0</v>
      </c>
      <c r="H141" s="20">
        <f>IFERROR(VLOOKUP(B141,'Egyéni lista'!$B$4:$L$263,7,0),0)</f>
        <v>0</v>
      </c>
      <c r="I141" s="122">
        <f>IFERROR(VLOOKUP(B141,'Egyéni lista'!$B$4:$L$263,8,0),0)</f>
        <v>0</v>
      </c>
      <c r="J141" s="132">
        <f>IFERROR(VLOOKUP(B141,'Egyéni lista'!$B$4:$L$263,9,0),0)</f>
        <v>0</v>
      </c>
      <c r="K141" s="151">
        <f>IFERROR(VLOOKUP(B141,'Egyéni lista'!$B$4:$L$263,10,0),0)</f>
        <v>0</v>
      </c>
      <c r="L141" s="41">
        <f>IFERROR(VLOOKUP(B141,'Egyéni lista'!$B$4:$L$263,11,0),0)</f>
        <v>0</v>
      </c>
      <c r="M141" s="42">
        <f t="shared" ref="M141" si="61">SUM(E140:H143)</f>
        <v>0</v>
      </c>
    </row>
    <row r="142" spans="1:13" ht="15" hidden="1" x14ac:dyDescent="0.2">
      <c r="A142" s="217"/>
      <c r="B142" s="73"/>
      <c r="C142" s="43">
        <f>IFERROR(VLOOKUP(B142,'Egyéni lista'!$B$4:$L$263,2,0),0)</f>
        <v>0</v>
      </c>
      <c r="D142" s="44">
        <f>IFERROR(VLOOKUP(B142,'Egyéni lista'!$B$4:$L$263,3,0),0)</f>
        <v>0</v>
      </c>
      <c r="E142" s="134">
        <f>IFERROR(VLOOKUP(B142,'Egyéni lista'!$B$4:$L$263,4,0),0)</f>
        <v>0</v>
      </c>
      <c r="F142" s="134">
        <f>IFERROR(VLOOKUP(B142,'Egyéni lista'!$B$4:$L$263,5,0),0)</f>
        <v>0</v>
      </c>
      <c r="G142" s="134">
        <f>IFERROR(VLOOKUP(B142,'Egyéni lista'!$B$4:$L$263,6,0),0)</f>
        <v>0</v>
      </c>
      <c r="H142" s="134">
        <f>IFERROR(VLOOKUP(B142,'Egyéni lista'!$B$4:$L$263,7,0),0)</f>
        <v>0</v>
      </c>
      <c r="I142" s="135">
        <f>IFERROR(VLOOKUP(B142,'Egyéni lista'!$B$4:$L$263,8,0),0)</f>
        <v>0</v>
      </c>
      <c r="J142" s="133">
        <f>IFERROR(VLOOKUP(B142,'Egyéni lista'!$B$4:$L$263,9,0),0)</f>
        <v>0</v>
      </c>
      <c r="K142" s="151">
        <f>IFERROR(VLOOKUP(B142,'Egyéni lista'!$B$4:$L$263,10,0),0)</f>
        <v>0</v>
      </c>
      <c r="L142" s="45">
        <f>IFERROR(VLOOKUP(B142,'Egyéni lista'!$B$4:$L$263,11,0),0)</f>
        <v>0</v>
      </c>
      <c r="M142" s="42">
        <f t="shared" ref="M142" si="62">SUM(E140:H143)</f>
        <v>0</v>
      </c>
    </row>
    <row r="143" spans="1:13" ht="15.75" hidden="1" thickBot="1" x14ac:dyDescent="0.25">
      <c r="A143" s="218"/>
      <c r="B143" s="74"/>
      <c r="C143" s="46">
        <f>IFERROR(VLOOKUP(B143,'Egyéni lista'!$B$4:$L$263,2,0),0)</f>
        <v>0</v>
      </c>
      <c r="D143" s="51">
        <f>IFERROR(VLOOKUP(B143,'Egyéni lista'!$B$4:$L$263,3,0),0)</f>
        <v>0</v>
      </c>
      <c r="E143" s="136">
        <f>IFERROR(VLOOKUP(B143,'Egyéni lista'!$B$4:$L$263,4,0),0)</f>
        <v>0</v>
      </c>
      <c r="F143" s="137">
        <f>IFERROR(VLOOKUP(B143,'Egyéni lista'!$B$4:$L$263,5,0),0)</f>
        <v>0</v>
      </c>
      <c r="G143" s="137">
        <f>IFERROR(VLOOKUP(B143,'Egyéni lista'!$B$4:$L$263,6,0),0)</f>
        <v>0</v>
      </c>
      <c r="H143" s="137">
        <f>IFERROR(VLOOKUP(B143,'Egyéni lista'!$B$4:$L$263,7,0),0)</f>
        <v>0</v>
      </c>
      <c r="I143" s="138">
        <f>IFERROR(VLOOKUP(B143,'Egyéni lista'!$B$4:$L$263,8,0),0)</f>
        <v>0</v>
      </c>
      <c r="J143" s="139">
        <f>IFERROR(VLOOKUP(B143,'Egyéni lista'!$B$4:$L$263,9,0),0)</f>
        <v>0</v>
      </c>
      <c r="K143" s="152">
        <f>IFERROR(VLOOKUP(B143,'Egyéni lista'!$B$4:$L$263,10,0),0)</f>
        <v>0</v>
      </c>
      <c r="L143" s="48">
        <f>IFERROR(VLOOKUP(B143,'Egyéni lista'!$B$4:$L$263,11,0),0)</f>
        <v>0</v>
      </c>
      <c r="M143" s="49">
        <f t="shared" ref="M143" si="63">SUM(E140:H143)</f>
        <v>0</v>
      </c>
    </row>
    <row r="144" spans="1:13" ht="15" hidden="1" x14ac:dyDescent="0.2">
      <c r="A144" s="216" t="s">
        <v>51</v>
      </c>
      <c r="B144" s="72"/>
      <c r="C144" s="35">
        <f>IFERROR(VLOOKUP(B144,'Egyéni lista'!$B$4:$L$263,2,0),0)</f>
        <v>0</v>
      </c>
      <c r="D144" s="36">
        <f>IFERROR(VLOOKUP(B144,'Egyéni lista'!$B$4:$L$263,3,0),0)</f>
        <v>0</v>
      </c>
      <c r="E144" s="28">
        <f>IFERROR(VLOOKUP(B144,'Egyéni lista'!$B$4:$L$263,4,0),0)</f>
        <v>0</v>
      </c>
      <c r="F144" s="28">
        <f>IFERROR(VLOOKUP(B144,'Egyéni lista'!$B$4:$L$263,5,0),0)</f>
        <v>0</v>
      </c>
      <c r="G144" s="28">
        <f>IFERROR(VLOOKUP(B144,'Egyéni lista'!$B$4:$L$263,6,0),0)</f>
        <v>0</v>
      </c>
      <c r="H144" s="28">
        <f>IFERROR(VLOOKUP(B144,'Egyéni lista'!$B$4:$L$263,7,0),0)</f>
        <v>0</v>
      </c>
      <c r="I144" s="121">
        <f>IFERROR(VLOOKUP(B144,'Egyéni lista'!$B$4:$L$263,8,0),0)</f>
        <v>0</v>
      </c>
      <c r="J144" s="132">
        <f>IFERROR(VLOOKUP(B144,'Egyéni lista'!$B$4:$L$263,9,0),0)</f>
        <v>0</v>
      </c>
      <c r="K144" s="150">
        <f>IFERROR(VLOOKUP(B144,'Egyéni lista'!$B$4:$L$263,10,0),0)</f>
        <v>0</v>
      </c>
      <c r="L144" s="37">
        <f>IFERROR(VLOOKUP(B144,'Egyéni lista'!$B$4:$L$263,11,0),0)</f>
        <v>0</v>
      </c>
      <c r="M144" s="38">
        <f t="shared" ref="M144" si="64">SUM(E144:H147)</f>
        <v>0</v>
      </c>
    </row>
    <row r="145" spans="1:13" ht="15" hidden="1" x14ac:dyDescent="0.2">
      <c r="A145" s="217"/>
      <c r="B145" s="73"/>
      <c r="C145" s="39">
        <f>IFERROR(VLOOKUP(B145,'Egyéni lista'!$B$4:$L$263,2,0),0)</f>
        <v>0</v>
      </c>
      <c r="D145" s="40">
        <f>IFERROR(VLOOKUP(B145,'Egyéni lista'!$B$4:$L$263,3,0),0)</f>
        <v>0</v>
      </c>
      <c r="E145" s="20">
        <f>IFERROR(VLOOKUP(B145,'Egyéni lista'!$B$4:$L$263,4,0),0)</f>
        <v>0</v>
      </c>
      <c r="F145" s="20">
        <f>IFERROR(VLOOKUP(B145,'Egyéni lista'!$B$4:$L$263,5,0),0)</f>
        <v>0</v>
      </c>
      <c r="G145" s="20">
        <f>IFERROR(VLOOKUP(B145,'Egyéni lista'!$B$4:$L$263,6,0),0)</f>
        <v>0</v>
      </c>
      <c r="H145" s="20">
        <f>IFERROR(VLOOKUP(B145,'Egyéni lista'!$B$4:$L$263,7,0),0)</f>
        <v>0</v>
      </c>
      <c r="I145" s="122">
        <f>IFERROR(VLOOKUP(B145,'Egyéni lista'!$B$4:$L$263,8,0),0)</f>
        <v>0</v>
      </c>
      <c r="J145" s="132">
        <f>IFERROR(VLOOKUP(B145,'Egyéni lista'!$B$4:$L$263,9,0),0)</f>
        <v>0</v>
      </c>
      <c r="K145" s="151">
        <f>IFERROR(VLOOKUP(B145,'Egyéni lista'!$B$4:$L$263,10,0),0)</f>
        <v>0</v>
      </c>
      <c r="L145" s="41">
        <f>IFERROR(VLOOKUP(B145,'Egyéni lista'!$B$4:$L$263,11,0),0)</f>
        <v>0</v>
      </c>
      <c r="M145" s="42">
        <f t="shared" ref="M145" si="65">SUM(E144:H147)</f>
        <v>0</v>
      </c>
    </row>
    <row r="146" spans="1:13" ht="15" hidden="1" x14ac:dyDescent="0.2">
      <c r="A146" s="217"/>
      <c r="B146" s="73"/>
      <c r="C146" s="43">
        <f>IFERROR(VLOOKUP(B146,'Egyéni lista'!$B$4:$L$263,2,0),0)</f>
        <v>0</v>
      </c>
      <c r="D146" s="44">
        <f>IFERROR(VLOOKUP(B146,'Egyéni lista'!$B$4:$L$263,3,0),0)</f>
        <v>0</v>
      </c>
      <c r="E146" s="134">
        <f>IFERROR(VLOOKUP(B146,'Egyéni lista'!$B$4:$L$263,4,0),0)</f>
        <v>0</v>
      </c>
      <c r="F146" s="134">
        <f>IFERROR(VLOOKUP(B146,'Egyéni lista'!$B$4:$L$263,5,0),0)</f>
        <v>0</v>
      </c>
      <c r="G146" s="134">
        <f>IFERROR(VLOOKUP(B146,'Egyéni lista'!$B$4:$L$263,6,0),0)</f>
        <v>0</v>
      </c>
      <c r="H146" s="134">
        <f>IFERROR(VLOOKUP(B146,'Egyéni lista'!$B$4:$L$263,7,0),0)</f>
        <v>0</v>
      </c>
      <c r="I146" s="135">
        <f>IFERROR(VLOOKUP(B146,'Egyéni lista'!$B$4:$L$263,8,0),0)</f>
        <v>0</v>
      </c>
      <c r="J146" s="133">
        <f>IFERROR(VLOOKUP(B146,'Egyéni lista'!$B$4:$L$263,9,0),0)</f>
        <v>0</v>
      </c>
      <c r="K146" s="151">
        <f>IFERROR(VLOOKUP(B146,'Egyéni lista'!$B$4:$L$263,10,0),0)</f>
        <v>0</v>
      </c>
      <c r="L146" s="45">
        <f>IFERROR(VLOOKUP(B146,'Egyéni lista'!$B$4:$L$263,11,0),0)</f>
        <v>0</v>
      </c>
      <c r="M146" s="42">
        <f t="shared" ref="M146" si="66">SUM(E144:H147)</f>
        <v>0</v>
      </c>
    </row>
    <row r="147" spans="1:13" ht="15.75" hidden="1" thickBot="1" x14ac:dyDescent="0.25">
      <c r="A147" s="218"/>
      <c r="B147" s="74"/>
      <c r="C147" s="46">
        <f>IFERROR(VLOOKUP(B147,'Egyéni lista'!$B$4:$L$263,2,0),0)</f>
        <v>0</v>
      </c>
      <c r="D147" s="51">
        <f>IFERROR(VLOOKUP(B147,'Egyéni lista'!$B$4:$L$263,3,0),0)</f>
        <v>0</v>
      </c>
      <c r="E147" s="136">
        <f>IFERROR(VLOOKUP(B147,'Egyéni lista'!$B$4:$L$263,4,0),0)</f>
        <v>0</v>
      </c>
      <c r="F147" s="137">
        <f>IFERROR(VLOOKUP(B147,'Egyéni lista'!$B$4:$L$263,5,0),0)</f>
        <v>0</v>
      </c>
      <c r="G147" s="137">
        <f>IFERROR(VLOOKUP(B147,'Egyéni lista'!$B$4:$L$263,6,0),0)</f>
        <v>0</v>
      </c>
      <c r="H147" s="137">
        <f>IFERROR(VLOOKUP(B147,'Egyéni lista'!$B$4:$L$263,7,0),0)</f>
        <v>0</v>
      </c>
      <c r="I147" s="138">
        <f>IFERROR(VLOOKUP(B147,'Egyéni lista'!$B$4:$L$263,8,0),0)</f>
        <v>0</v>
      </c>
      <c r="J147" s="139">
        <f>IFERROR(VLOOKUP(B147,'Egyéni lista'!$B$4:$L$263,9,0),0)</f>
        <v>0</v>
      </c>
      <c r="K147" s="152">
        <f>IFERROR(VLOOKUP(B147,'Egyéni lista'!$B$4:$L$263,10,0),0)</f>
        <v>0</v>
      </c>
      <c r="L147" s="48">
        <f>IFERROR(VLOOKUP(B147,'Egyéni lista'!$B$4:$L$263,11,0),0)</f>
        <v>0</v>
      </c>
      <c r="M147" s="49">
        <f t="shared" ref="M147" si="67">SUM(E144:H147)</f>
        <v>0</v>
      </c>
    </row>
    <row r="148" spans="1:13" ht="15" hidden="1" x14ac:dyDescent="0.2">
      <c r="A148" s="216" t="s">
        <v>52</v>
      </c>
      <c r="B148" s="72"/>
      <c r="C148" s="35">
        <f>IFERROR(VLOOKUP(B148,'Egyéni lista'!$B$4:$L$263,2,0),0)</f>
        <v>0</v>
      </c>
      <c r="D148" s="36">
        <f>IFERROR(VLOOKUP(B148,'Egyéni lista'!$B$4:$L$263,3,0),0)</f>
        <v>0</v>
      </c>
      <c r="E148" s="28">
        <f>IFERROR(VLOOKUP(B148,'Egyéni lista'!$B$4:$L$263,4,0),0)</f>
        <v>0</v>
      </c>
      <c r="F148" s="28">
        <f>IFERROR(VLOOKUP(B148,'Egyéni lista'!$B$4:$L$263,5,0),0)</f>
        <v>0</v>
      </c>
      <c r="G148" s="28">
        <f>IFERROR(VLOOKUP(B148,'Egyéni lista'!$B$4:$L$263,6,0),0)</f>
        <v>0</v>
      </c>
      <c r="H148" s="28">
        <f>IFERROR(VLOOKUP(B148,'Egyéni lista'!$B$4:$L$263,7,0),0)</f>
        <v>0</v>
      </c>
      <c r="I148" s="121">
        <f>IFERROR(VLOOKUP(B148,'Egyéni lista'!$B$4:$L$263,8,0),0)</f>
        <v>0</v>
      </c>
      <c r="J148" s="132">
        <f>IFERROR(VLOOKUP(B148,'Egyéni lista'!$B$4:$L$263,9,0),0)</f>
        <v>0</v>
      </c>
      <c r="K148" s="150">
        <f>IFERROR(VLOOKUP(B148,'Egyéni lista'!$B$4:$L$263,10,0),0)</f>
        <v>0</v>
      </c>
      <c r="L148" s="37">
        <f>IFERROR(VLOOKUP(B148,'Egyéni lista'!$B$4:$L$263,11,0),0)</f>
        <v>0</v>
      </c>
      <c r="M148" s="38">
        <f t="shared" ref="M148" si="68">SUM(E148:H151)</f>
        <v>0</v>
      </c>
    </row>
    <row r="149" spans="1:13" ht="15" hidden="1" x14ac:dyDescent="0.2">
      <c r="A149" s="217"/>
      <c r="B149" s="73"/>
      <c r="C149" s="39">
        <f>IFERROR(VLOOKUP(B149,'Egyéni lista'!$B$4:$L$263,2,0),0)</f>
        <v>0</v>
      </c>
      <c r="D149" s="40">
        <f>IFERROR(VLOOKUP(B149,'Egyéni lista'!$B$4:$L$263,3,0),0)</f>
        <v>0</v>
      </c>
      <c r="E149" s="20">
        <f>IFERROR(VLOOKUP(B149,'Egyéni lista'!$B$4:$L$263,4,0),0)</f>
        <v>0</v>
      </c>
      <c r="F149" s="20">
        <f>IFERROR(VLOOKUP(B149,'Egyéni lista'!$B$4:$L$263,5,0),0)</f>
        <v>0</v>
      </c>
      <c r="G149" s="20">
        <f>IFERROR(VLOOKUP(B149,'Egyéni lista'!$B$4:$L$263,6,0),0)</f>
        <v>0</v>
      </c>
      <c r="H149" s="20">
        <f>IFERROR(VLOOKUP(B149,'Egyéni lista'!$B$4:$L$263,7,0),0)</f>
        <v>0</v>
      </c>
      <c r="I149" s="122">
        <f>IFERROR(VLOOKUP(B149,'Egyéni lista'!$B$4:$L$263,8,0),0)</f>
        <v>0</v>
      </c>
      <c r="J149" s="132">
        <f>IFERROR(VLOOKUP(B149,'Egyéni lista'!$B$4:$L$263,9,0),0)</f>
        <v>0</v>
      </c>
      <c r="K149" s="151">
        <f>IFERROR(VLOOKUP(B149,'Egyéni lista'!$B$4:$L$263,10,0),0)</f>
        <v>0</v>
      </c>
      <c r="L149" s="41">
        <f>IFERROR(VLOOKUP(B149,'Egyéni lista'!$B$4:$L$263,11,0),0)</f>
        <v>0</v>
      </c>
      <c r="M149" s="42">
        <f t="shared" ref="M149" si="69">SUM(E148:H151)</f>
        <v>0</v>
      </c>
    </row>
    <row r="150" spans="1:13" ht="15" hidden="1" x14ac:dyDescent="0.2">
      <c r="A150" s="217"/>
      <c r="B150" s="73"/>
      <c r="C150" s="43">
        <f>IFERROR(VLOOKUP(B150,'Egyéni lista'!$B$4:$L$263,2,0),0)</f>
        <v>0</v>
      </c>
      <c r="D150" s="44">
        <f>IFERROR(VLOOKUP(B150,'Egyéni lista'!$B$4:$L$263,3,0),0)</f>
        <v>0</v>
      </c>
      <c r="E150" s="134">
        <f>IFERROR(VLOOKUP(B150,'Egyéni lista'!$B$4:$L$263,4,0),0)</f>
        <v>0</v>
      </c>
      <c r="F150" s="134">
        <f>IFERROR(VLOOKUP(B150,'Egyéni lista'!$B$4:$L$263,5,0),0)</f>
        <v>0</v>
      </c>
      <c r="G150" s="134">
        <f>IFERROR(VLOOKUP(B150,'Egyéni lista'!$B$4:$L$263,6,0),0)</f>
        <v>0</v>
      </c>
      <c r="H150" s="134">
        <f>IFERROR(VLOOKUP(B150,'Egyéni lista'!$B$4:$L$263,7,0),0)</f>
        <v>0</v>
      </c>
      <c r="I150" s="135">
        <f>IFERROR(VLOOKUP(B150,'Egyéni lista'!$B$4:$L$263,8,0),0)</f>
        <v>0</v>
      </c>
      <c r="J150" s="133">
        <f>IFERROR(VLOOKUP(B150,'Egyéni lista'!$B$4:$L$263,9,0),0)</f>
        <v>0</v>
      </c>
      <c r="K150" s="151">
        <f>IFERROR(VLOOKUP(B150,'Egyéni lista'!$B$4:$L$263,10,0),0)</f>
        <v>0</v>
      </c>
      <c r="L150" s="45">
        <f>IFERROR(VLOOKUP(B150,'Egyéni lista'!$B$4:$L$263,11,0),0)</f>
        <v>0</v>
      </c>
      <c r="M150" s="42">
        <f t="shared" ref="M150" si="70">SUM(E148:H151)</f>
        <v>0</v>
      </c>
    </row>
    <row r="151" spans="1:13" ht="15.75" hidden="1" thickBot="1" x14ac:dyDescent="0.25">
      <c r="A151" s="218"/>
      <c r="B151" s="74"/>
      <c r="C151" s="46">
        <f>IFERROR(VLOOKUP(B151,'Egyéni lista'!$B$4:$L$263,2,0),0)</f>
        <v>0</v>
      </c>
      <c r="D151" s="51">
        <f>IFERROR(VLOOKUP(B151,'Egyéni lista'!$B$4:$L$263,3,0),0)</f>
        <v>0</v>
      </c>
      <c r="E151" s="136">
        <f>IFERROR(VLOOKUP(B151,'Egyéni lista'!$B$4:$L$263,4,0),0)</f>
        <v>0</v>
      </c>
      <c r="F151" s="137">
        <f>IFERROR(VLOOKUP(B151,'Egyéni lista'!$B$4:$L$263,5,0),0)</f>
        <v>0</v>
      </c>
      <c r="G151" s="137">
        <f>IFERROR(VLOOKUP(B151,'Egyéni lista'!$B$4:$L$263,6,0),0)</f>
        <v>0</v>
      </c>
      <c r="H151" s="137">
        <f>IFERROR(VLOOKUP(B151,'Egyéni lista'!$B$4:$L$263,7,0),0)</f>
        <v>0</v>
      </c>
      <c r="I151" s="138">
        <f>IFERROR(VLOOKUP(B151,'Egyéni lista'!$B$4:$L$263,8,0),0)</f>
        <v>0</v>
      </c>
      <c r="J151" s="139">
        <f>IFERROR(VLOOKUP(B151,'Egyéni lista'!$B$4:$L$263,9,0),0)</f>
        <v>0</v>
      </c>
      <c r="K151" s="152">
        <f>IFERROR(VLOOKUP(B151,'Egyéni lista'!$B$4:$L$263,10,0),0)</f>
        <v>0</v>
      </c>
      <c r="L151" s="48">
        <f>IFERROR(VLOOKUP(B151,'Egyéni lista'!$B$4:$L$263,11,0),0)</f>
        <v>0</v>
      </c>
      <c r="M151" s="49">
        <f t="shared" ref="M151" si="71">SUM(E148:H151)</f>
        <v>0</v>
      </c>
    </row>
    <row r="152" spans="1:13" ht="15" hidden="1" x14ac:dyDescent="0.2">
      <c r="A152" s="216" t="s">
        <v>53</v>
      </c>
      <c r="B152" s="72"/>
      <c r="C152" s="35">
        <f>IFERROR(VLOOKUP(B152,'Egyéni lista'!$B$4:$L$263,2,0),0)</f>
        <v>0</v>
      </c>
      <c r="D152" s="36">
        <f>IFERROR(VLOOKUP(B152,'Egyéni lista'!$B$4:$L$263,3,0),0)</f>
        <v>0</v>
      </c>
      <c r="E152" s="28">
        <f>IFERROR(VLOOKUP(B152,'Egyéni lista'!$B$4:$L$263,4,0),0)</f>
        <v>0</v>
      </c>
      <c r="F152" s="28">
        <f>IFERROR(VLOOKUP(B152,'Egyéni lista'!$B$4:$L$263,5,0),0)</f>
        <v>0</v>
      </c>
      <c r="G152" s="28">
        <f>IFERROR(VLOOKUP(B152,'Egyéni lista'!$B$4:$L$263,6,0),0)</f>
        <v>0</v>
      </c>
      <c r="H152" s="28">
        <f>IFERROR(VLOOKUP(B152,'Egyéni lista'!$B$4:$L$263,7,0),0)</f>
        <v>0</v>
      </c>
      <c r="I152" s="121">
        <f>IFERROR(VLOOKUP(B152,'Egyéni lista'!$B$4:$L$263,8,0),0)</f>
        <v>0</v>
      </c>
      <c r="J152" s="132">
        <f>IFERROR(VLOOKUP(B152,'Egyéni lista'!$B$4:$L$263,9,0),0)</f>
        <v>0</v>
      </c>
      <c r="K152" s="150">
        <f>IFERROR(VLOOKUP(B152,'Egyéni lista'!$B$4:$L$263,10,0),0)</f>
        <v>0</v>
      </c>
      <c r="L152" s="37">
        <f>IFERROR(VLOOKUP(B152,'Egyéni lista'!$B$4:$L$263,11,0),0)</f>
        <v>0</v>
      </c>
      <c r="M152" s="38">
        <f t="shared" ref="M152" si="72">SUM(E152:H155)</f>
        <v>0</v>
      </c>
    </row>
    <row r="153" spans="1:13" ht="15" hidden="1" x14ac:dyDescent="0.2">
      <c r="A153" s="217"/>
      <c r="B153" s="73"/>
      <c r="C153" s="39">
        <f>IFERROR(VLOOKUP(B153,'Egyéni lista'!$B$4:$L$263,2,0),0)</f>
        <v>0</v>
      </c>
      <c r="D153" s="40">
        <f>IFERROR(VLOOKUP(B153,'Egyéni lista'!$B$4:$L$263,3,0),0)</f>
        <v>0</v>
      </c>
      <c r="E153" s="20">
        <f>IFERROR(VLOOKUP(B153,'Egyéni lista'!$B$4:$L$263,4,0),0)</f>
        <v>0</v>
      </c>
      <c r="F153" s="20">
        <f>IFERROR(VLOOKUP(B153,'Egyéni lista'!$B$4:$L$263,5,0),0)</f>
        <v>0</v>
      </c>
      <c r="G153" s="20">
        <f>IFERROR(VLOOKUP(B153,'Egyéni lista'!$B$4:$L$263,6,0),0)</f>
        <v>0</v>
      </c>
      <c r="H153" s="20">
        <f>IFERROR(VLOOKUP(B153,'Egyéni lista'!$B$4:$L$263,7,0),0)</f>
        <v>0</v>
      </c>
      <c r="I153" s="122">
        <f>IFERROR(VLOOKUP(B153,'Egyéni lista'!$B$4:$L$263,8,0),0)</f>
        <v>0</v>
      </c>
      <c r="J153" s="132">
        <f>IFERROR(VLOOKUP(B153,'Egyéni lista'!$B$4:$L$263,9,0),0)</f>
        <v>0</v>
      </c>
      <c r="K153" s="151">
        <f>IFERROR(VLOOKUP(B153,'Egyéni lista'!$B$4:$L$263,10,0),0)</f>
        <v>0</v>
      </c>
      <c r="L153" s="41">
        <f>IFERROR(VLOOKUP(B153,'Egyéni lista'!$B$4:$L$263,11,0),0)</f>
        <v>0</v>
      </c>
      <c r="M153" s="42">
        <f t="shared" ref="M153" si="73">SUM(E152:H155)</f>
        <v>0</v>
      </c>
    </row>
    <row r="154" spans="1:13" ht="15" hidden="1" x14ac:dyDescent="0.2">
      <c r="A154" s="217"/>
      <c r="B154" s="73"/>
      <c r="C154" s="43">
        <f>IFERROR(VLOOKUP(B154,'Egyéni lista'!$B$4:$L$263,2,0),0)</f>
        <v>0</v>
      </c>
      <c r="D154" s="44">
        <f>IFERROR(VLOOKUP(B154,'Egyéni lista'!$B$4:$L$263,3,0),0)</f>
        <v>0</v>
      </c>
      <c r="E154" s="134">
        <f>IFERROR(VLOOKUP(B154,'Egyéni lista'!$B$4:$L$263,4,0),0)</f>
        <v>0</v>
      </c>
      <c r="F154" s="134">
        <f>IFERROR(VLOOKUP(B154,'Egyéni lista'!$B$4:$L$263,5,0),0)</f>
        <v>0</v>
      </c>
      <c r="G154" s="134">
        <f>IFERROR(VLOOKUP(B154,'Egyéni lista'!$B$4:$L$263,6,0),0)</f>
        <v>0</v>
      </c>
      <c r="H154" s="134">
        <f>IFERROR(VLOOKUP(B154,'Egyéni lista'!$B$4:$L$263,7,0),0)</f>
        <v>0</v>
      </c>
      <c r="I154" s="135">
        <f>IFERROR(VLOOKUP(B154,'Egyéni lista'!$B$4:$L$263,8,0),0)</f>
        <v>0</v>
      </c>
      <c r="J154" s="133">
        <f>IFERROR(VLOOKUP(B154,'Egyéni lista'!$B$4:$L$263,9,0),0)</f>
        <v>0</v>
      </c>
      <c r="K154" s="151">
        <f>IFERROR(VLOOKUP(B154,'Egyéni lista'!$B$4:$L$263,10,0),0)</f>
        <v>0</v>
      </c>
      <c r="L154" s="45">
        <f>IFERROR(VLOOKUP(B154,'Egyéni lista'!$B$4:$L$263,11,0),0)</f>
        <v>0</v>
      </c>
      <c r="M154" s="42">
        <f t="shared" ref="M154" si="74">SUM(E152:H155)</f>
        <v>0</v>
      </c>
    </row>
    <row r="155" spans="1:13" ht="15.75" hidden="1" thickBot="1" x14ac:dyDescent="0.25">
      <c r="A155" s="218"/>
      <c r="B155" s="74"/>
      <c r="C155" s="46">
        <f>IFERROR(VLOOKUP(B155,'Egyéni lista'!$B$4:$L$263,2,0),0)</f>
        <v>0</v>
      </c>
      <c r="D155" s="51">
        <f>IFERROR(VLOOKUP(B155,'Egyéni lista'!$B$4:$L$263,3,0),0)</f>
        <v>0</v>
      </c>
      <c r="E155" s="136">
        <f>IFERROR(VLOOKUP(B155,'Egyéni lista'!$B$4:$L$263,4,0),0)</f>
        <v>0</v>
      </c>
      <c r="F155" s="137">
        <f>IFERROR(VLOOKUP(B155,'Egyéni lista'!$B$4:$L$263,5,0),0)</f>
        <v>0</v>
      </c>
      <c r="G155" s="137">
        <f>IFERROR(VLOOKUP(B155,'Egyéni lista'!$B$4:$L$263,6,0),0)</f>
        <v>0</v>
      </c>
      <c r="H155" s="137">
        <f>IFERROR(VLOOKUP(B155,'Egyéni lista'!$B$4:$L$263,7,0),0)</f>
        <v>0</v>
      </c>
      <c r="I155" s="138">
        <f>IFERROR(VLOOKUP(B155,'Egyéni lista'!$B$4:$L$263,8,0),0)</f>
        <v>0</v>
      </c>
      <c r="J155" s="139">
        <f>IFERROR(VLOOKUP(B155,'Egyéni lista'!$B$4:$L$263,9,0),0)</f>
        <v>0</v>
      </c>
      <c r="K155" s="152">
        <f>IFERROR(VLOOKUP(B155,'Egyéni lista'!$B$4:$L$263,10,0),0)</f>
        <v>0</v>
      </c>
      <c r="L155" s="48">
        <f>IFERROR(VLOOKUP(B155,'Egyéni lista'!$B$4:$L$263,11,0),0)</f>
        <v>0</v>
      </c>
      <c r="M155" s="49">
        <f t="shared" ref="M155" si="75">SUM(E152:H155)</f>
        <v>0</v>
      </c>
    </row>
    <row r="156" spans="1:13" ht="15" hidden="1" x14ac:dyDescent="0.2">
      <c r="A156" s="216" t="s">
        <v>54</v>
      </c>
      <c r="B156" s="72"/>
      <c r="C156" s="35">
        <f>IFERROR(VLOOKUP(B156,'Egyéni lista'!$B$4:$L$263,2,0),0)</f>
        <v>0</v>
      </c>
      <c r="D156" s="36">
        <f>IFERROR(VLOOKUP(B156,'Egyéni lista'!$B$4:$L$263,3,0),0)</f>
        <v>0</v>
      </c>
      <c r="E156" s="28">
        <f>IFERROR(VLOOKUP(B156,'Egyéni lista'!$B$4:$L$263,4,0),0)</f>
        <v>0</v>
      </c>
      <c r="F156" s="28">
        <f>IFERROR(VLOOKUP(B156,'Egyéni lista'!$B$4:$L$263,5,0),0)</f>
        <v>0</v>
      </c>
      <c r="G156" s="28">
        <f>IFERROR(VLOOKUP(B156,'Egyéni lista'!$B$4:$L$263,6,0),0)</f>
        <v>0</v>
      </c>
      <c r="H156" s="28">
        <f>IFERROR(VLOOKUP(B156,'Egyéni lista'!$B$4:$L$263,7,0),0)</f>
        <v>0</v>
      </c>
      <c r="I156" s="121">
        <f>IFERROR(VLOOKUP(B156,'Egyéni lista'!$B$4:$L$263,8,0),0)</f>
        <v>0</v>
      </c>
      <c r="J156" s="132">
        <f>IFERROR(VLOOKUP(B156,'Egyéni lista'!$B$4:$L$263,9,0),0)</f>
        <v>0</v>
      </c>
      <c r="K156" s="150">
        <f>IFERROR(VLOOKUP(B156,'Egyéni lista'!$B$4:$L$263,10,0),0)</f>
        <v>0</v>
      </c>
      <c r="L156" s="37">
        <f>IFERROR(VLOOKUP(B156,'Egyéni lista'!$B$4:$L$263,11,0),0)</f>
        <v>0</v>
      </c>
      <c r="M156" s="38">
        <f t="shared" ref="M156" si="76">SUM(E156:H159)</f>
        <v>0</v>
      </c>
    </row>
    <row r="157" spans="1:13" ht="15" hidden="1" x14ac:dyDescent="0.2">
      <c r="A157" s="217"/>
      <c r="B157" s="73"/>
      <c r="C157" s="39">
        <f>IFERROR(VLOOKUP(B157,'Egyéni lista'!$B$4:$L$263,2,0),0)</f>
        <v>0</v>
      </c>
      <c r="D157" s="40">
        <f>IFERROR(VLOOKUP(B157,'Egyéni lista'!$B$4:$L$263,3,0),0)</f>
        <v>0</v>
      </c>
      <c r="E157" s="20">
        <f>IFERROR(VLOOKUP(B157,'Egyéni lista'!$B$4:$L$263,4,0),0)</f>
        <v>0</v>
      </c>
      <c r="F157" s="20">
        <f>IFERROR(VLOOKUP(B157,'Egyéni lista'!$B$4:$L$263,5,0),0)</f>
        <v>0</v>
      </c>
      <c r="G157" s="20">
        <f>IFERROR(VLOOKUP(B157,'Egyéni lista'!$B$4:$L$263,6,0),0)</f>
        <v>0</v>
      </c>
      <c r="H157" s="20">
        <f>IFERROR(VLOOKUP(B157,'Egyéni lista'!$B$4:$L$263,7,0),0)</f>
        <v>0</v>
      </c>
      <c r="I157" s="122">
        <f>IFERROR(VLOOKUP(B157,'Egyéni lista'!$B$4:$L$263,8,0),0)</f>
        <v>0</v>
      </c>
      <c r="J157" s="132">
        <f>IFERROR(VLOOKUP(B157,'Egyéni lista'!$B$4:$L$263,9,0),0)</f>
        <v>0</v>
      </c>
      <c r="K157" s="151">
        <f>IFERROR(VLOOKUP(B157,'Egyéni lista'!$B$4:$L$263,10,0),0)</f>
        <v>0</v>
      </c>
      <c r="L157" s="41">
        <f>IFERROR(VLOOKUP(B157,'Egyéni lista'!$B$4:$L$263,11,0),0)</f>
        <v>0</v>
      </c>
      <c r="M157" s="42">
        <f t="shared" ref="M157" si="77">SUM(E156:H159)</f>
        <v>0</v>
      </c>
    </row>
    <row r="158" spans="1:13" ht="15" hidden="1" x14ac:dyDescent="0.2">
      <c r="A158" s="217"/>
      <c r="B158" s="73"/>
      <c r="C158" s="43">
        <f>IFERROR(VLOOKUP(B158,'Egyéni lista'!$B$4:$L$263,2,0),0)</f>
        <v>0</v>
      </c>
      <c r="D158" s="44">
        <f>IFERROR(VLOOKUP(B158,'Egyéni lista'!$B$4:$L$263,3,0),0)</f>
        <v>0</v>
      </c>
      <c r="E158" s="134">
        <f>IFERROR(VLOOKUP(B158,'Egyéni lista'!$B$4:$L$263,4,0),0)</f>
        <v>0</v>
      </c>
      <c r="F158" s="134">
        <f>IFERROR(VLOOKUP(B158,'Egyéni lista'!$B$4:$L$263,5,0),0)</f>
        <v>0</v>
      </c>
      <c r="G158" s="134">
        <f>IFERROR(VLOOKUP(B158,'Egyéni lista'!$B$4:$L$263,6,0),0)</f>
        <v>0</v>
      </c>
      <c r="H158" s="134">
        <f>IFERROR(VLOOKUP(B158,'Egyéni lista'!$B$4:$L$263,7,0),0)</f>
        <v>0</v>
      </c>
      <c r="I158" s="135">
        <f>IFERROR(VLOOKUP(B158,'Egyéni lista'!$B$4:$L$263,8,0),0)</f>
        <v>0</v>
      </c>
      <c r="J158" s="133">
        <f>IFERROR(VLOOKUP(B158,'Egyéni lista'!$B$4:$L$263,9,0),0)</f>
        <v>0</v>
      </c>
      <c r="K158" s="151">
        <f>IFERROR(VLOOKUP(B158,'Egyéni lista'!$B$4:$L$263,10,0),0)</f>
        <v>0</v>
      </c>
      <c r="L158" s="45">
        <f>IFERROR(VLOOKUP(B158,'Egyéni lista'!$B$4:$L$263,11,0),0)</f>
        <v>0</v>
      </c>
      <c r="M158" s="42">
        <f t="shared" ref="M158" si="78">SUM(E156:H159)</f>
        <v>0</v>
      </c>
    </row>
    <row r="159" spans="1:13" ht="15.75" hidden="1" thickBot="1" x14ac:dyDescent="0.25">
      <c r="A159" s="218"/>
      <c r="B159" s="74"/>
      <c r="C159" s="46">
        <f>IFERROR(VLOOKUP(B159,'Egyéni lista'!$B$4:$L$263,2,0),0)</f>
        <v>0</v>
      </c>
      <c r="D159" s="51">
        <f>IFERROR(VLOOKUP(B159,'Egyéni lista'!$B$4:$L$263,3,0),0)</f>
        <v>0</v>
      </c>
      <c r="E159" s="136">
        <f>IFERROR(VLOOKUP(B159,'Egyéni lista'!$B$4:$L$263,4,0),0)</f>
        <v>0</v>
      </c>
      <c r="F159" s="137">
        <f>IFERROR(VLOOKUP(B159,'Egyéni lista'!$B$4:$L$263,5,0),0)</f>
        <v>0</v>
      </c>
      <c r="G159" s="137">
        <f>IFERROR(VLOOKUP(B159,'Egyéni lista'!$B$4:$L$263,6,0),0)</f>
        <v>0</v>
      </c>
      <c r="H159" s="137">
        <f>IFERROR(VLOOKUP(B159,'Egyéni lista'!$B$4:$L$263,7,0),0)</f>
        <v>0</v>
      </c>
      <c r="I159" s="138">
        <f>IFERROR(VLOOKUP(B159,'Egyéni lista'!$B$4:$L$263,8,0),0)</f>
        <v>0</v>
      </c>
      <c r="J159" s="139">
        <f>IFERROR(VLOOKUP(B159,'Egyéni lista'!$B$4:$L$263,9,0),0)</f>
        <v>0</v>
      </c>
      <c r="K159" s="152">
        <f>IFERROR(VLOOKUP(B159,'Egyéni lista'!$B$4:$L$263,10,0),0)</f>
        <v>0</v>
      </c>
      <c r="L159" s="48">
        <f>IFERROR(VLOOKUP(B159,'Egyéni lista'!$B$4:$L$263,11,0),0)</f>
        <v>0</v>
      </c>
      <c r="M159" s="49">
        <f t="shared" ref="M159" si="79">SUM(E156:H159)</f>
        <v>0</v>
      </c>
    </row>
    <row r="160" spans="1:13" ht="15" hidden="1" x14ac:dyDescent="0.2">
      <c r="A160" s="216" t="s">
        <v>55</v>
      </c>
      <c r="B160" s="72"/>
      <c r="C160" s="35">
        <f>IFERROR(VLOOKUP(B160,'Egyéni lista'!$B$4:$L$263,2,0),0)</f>
        <v>0</v>
      </c>
      <c r="D160" s="36">
        <f>IFERROR(VLOOKUP(B160,'Egyéni lista'!$B$4:$L$263,3,0),0)</f>
        <v>0</v>
      </c>
      <c r="E160" s="28">
        <f>IFERROR(VLOOKUP(B160,'Egyéni lista'!$B$4:$L$263,4,0),0)</f>
        <v>0</v>
      </c>
      <c r="F160" s="28">
        <f>IFERROR(VLOOKUP(B160,'Egyéni lista'!$B$4:$L$263,5,0),0)</f>
        <v>0</v>
      </c>
      <c r="G160" s="28">
        <f>IFERROR(VLOOKUP(B160,'Egyéni lista'!$B$4:$L$263,6,0),0)</f>
        <v>0</v>
      </c>
      <c r="H160" s="28">
        <f>IFERROR(VLOOKUP(B160,'Egyéni lista'!$B$4:$L$263,7,0),0)</f>
        <v>0</v>
      </c>
      <c r="I160" s="121">
        <f>IFERROR(VLOOKUP(B160,'Egyéni lista'!$B$4:$L$263,8,0),0)</f>
        <v>0</v>
      </c>
      <c r="J160" s="132">
        <f>IFERROR(VLOOKUP(B160,'Egyéni lista'!$B$4:$L$263,9,0),0)</f>
        <v>0</v>
      </c>
      <c r="K160" s="150">
        <f>IFERROR(VLOOKUP(B160,'Egyéni lista'!$B$4:$L$263,10,0),0)</f>
        <v>0</v>
      </c>
      <c r="L160" s="37">
        <f>IFERROR(VLOOKUP(B160,'Egyéni lista'!$B$4:$L$263,11,0),0)</f>
        <v>0</v>
      </c>
      <c r="M160" s="38">
        <f t="shared" ref="M160" si="80">SUM(E160:H163)</f>
        <v>0</v>
      </c>
    </row>
    <row r="161" spans="1:13" ht="15" hidden="1" x14ac:dyDescent="0.2">
      <c r="A161" s="217"/>
      <c r="B161" s="73"/>
      <c r="C161" s="39">
        <f>IFERROR(VLOOKUP(B161,'Egyéni lista'!$B$4:$L$263,2,0),0)</f>
        <v>0</v>
      </c>
      <c r="D161" s="40">
        <f>IFERROR(VLOOKUP(B161,'Egyéni lista'!$B$4:$L$263,3,0),0)</f>
        <v>0</v>
      </c>
      <c r="E161" s="20">
        <f>IFERROR(VLOOKUP(B161,'Egyéni lista'!$B$4:$L$263,4,0),0)</f>
        <v>0</v>
      </c>
      <c r="F161" s="20">
        <f>IFERROR(VLOOKUP(B161,'Egyéni lista'!$B$4:$L$263,5,0),0)</f>
        <v>0</v>
      </c>
      <c r="G161" s="20">
        <f>IFERROR(VLOOKUP(B161,'Egyéni lista'!$B$4:$L$263,6,0),0)</f>
        <v>0</v>
      </c>
      <c r="H161" s="20">
        <f>IFERROR(VLOOKUP(B161,'Egyéni lista'!$B$4:$L$263,7,0),0)</f>
        <v>0</v>
      </c>
      <c r="I161" s="122">
        <f>IFERROR(VLOOKUP(B161,'Egyéni lista'!$B$4:$L$263,8,0),0)</f>
        <v>0</v>
      </c>
      <c r="J161" s="132">
        <f>IFERROR(VLOOKUP(B161,'Egyéni lista'!$B$4:$L$263,9,0),0)</f>
        <v>0</v>
      </c>
      <c r="K161" s="151">
        <f>IFERROR(VLOOKUP(B161,'Egyéni lista'!$B$4:$L$263,10,0),0)</f>
        <v>0</v>
      </c>
      <c r="L161" s="41">
        <f>IFERROR(VLOOKUP(B161,'Egyéni lista'!$B$4:$L$263,11,0),0)</f>
        <v>0</v>
      </c>
      <c r="M161" s="42">
        <f t="shared" ref="M161" si="81">SUM(E160:H163)</f>
        <v>0</v>
      </c>
    </row>
    <row r="162" spans="1:13" ht="15" hidden="1" x14ac:dyDescent="0.2">
      <c r="A162" s="217"/>
      <c r="B162" s="73"/>
      <c r="C162" s="43">
        <f>IFERROR(VLOOKUP(B162,'Egyéni lista'!$B$4:$L$263,2,0),0)</f>
        <v>0</v>
      </c>
      <c r="D162" s="44">
        <f>IFERROR(VLOOKUP(B162,'Egyéni lista'!$B$4:$L$263,3,0),0)</f>
        <v>0</v>
      </c>
      <c r="E162" s="134">
        <f>IFERROR(VLOOKUP(B162,'Egyéni lista'!$B$4:$L$263,4,0),0)</f>
        <v>0</v>
      </c>
      <c r="F162" s="134">
        <f>IFERROR(VLOOKUP(B162,'Egyéni lista'!$B$4:$L$263,5,0),0)</f>
        <v>0</v>
      </c>
      <c r="G162" s="134">
        <f>IFERROR(VLOOKUP(B162,'Egyéni lista'!$B$4:$L$263,6,0),0)</f>
        <v>0</v>
      </c>
      <c r="H162" s="134">
        <f>IFERROR(VLOOKUP(B162,'Egyéni lista'!$B$4:$L$263,7,0),0)</f>
        <v>0</v>
      </c>
      <c r="I162" s="135">
        <f>IFERROR(VLOOKUP(B162,'Egyéni lista'!$B$4:$L$263,8,0),0)</f>
        <v>0</v>
      </c>
      <c r="J162" s="133">
        <f>IFERROR(VLOOKUP(B162,'Egyéni lista'!$B$4:$L$263,9,0),0)</f>
        <v>0</v>
      </c>
      <c r="K162" s="151">
        <f>IFERROR(VLOOKUP(B162,'Egyéni lista'!$B$4:$L$263,10,0),0)</f>
        <v>0</v>
      </c>
      <c r="L162" s="45">
        <f>IFERROR(VLOOKUP(B162,'Egyéni lista'!$B$4:$L$263,11,0),0)</f>
        <v>0</v>
      </c>
      <c r="M162" s="42">
        <f t="shared" ref="M162" si="82">SUM(E160:H163)</f>
        <v>0</v>
      </c>
    </row>
    <row r="163" spans="1:13" ht="15.75" hidden="1" thickBot="1" x14ac:dyDescent="0.25">
      <c r="A163" s="218"/>
      <c r="B163" s="74"/>
      <c r="C163" s="46">
        <f>IFERROR(VLOOKUP(B163,'Egyéni lista'!$B$4:$L$263,2,0),0)</f>
        <v>0</v>
      </c>
      <c r="D163" s="51">
        <f>IFERROR(VLOOKUP(B163,'Egyéni lista'!$B$4:$L$263,3,0),0)</f>
        <v>0</v>
      </c>
      <c r="E163" s="136">
        <f>IFERROR(VLOOKUP(B163,'Egyéni lista'!$B$4:$L$263,4,0),0)</f>
        <v>0</v>
      </c>
      <c r="F163" s="137">
        <f>IFERROR(VLOOKUP(B163,'Egyéni lista'!$B$4:$L$263,5,0),0)</f>
        <v>0</v>
      </c>
      <c r="G163" s="137">
        <f>IFERROR(VLOOKUP(B163,'Egyéni lista'!$B$4:$L$263,6,0),0)</f>
        <v>0</v>
      </c>
      <c r="H163" s="137">
        <f>IFERROR(VLOOKUP(B163,'Egyéni lista'!$B$4:$L$263,7,0),0)</f>
        <v>0</v>
      </c>
      <c r="I163" s="138">
        <f>IFERROR(VLOOKUP(B163,'Egyéni lista'!$B$4:$L$263,8,0),0)</f>
        <v>0</v>
      </c>
      <c r="J163" s="139">
        <f>IFERROR(VLOOKUP(B163,'Egyéni lista'!$B$4:$L$263,9,0),0)</f>
        <v>0</v>
      </c>
      <c r="K163" s="152">
        <f>IFERROR(VLOOKUP(B163,'Egyéni lista'!$B$4:$L$263,10,0),0)</f>
        <v>0</v>
      </c>
      <c r="L163" s="48">
        <f>IFERROR(VLOOKUP(B163,'Egyéni lista'!$B$4:$L$263,11,0),0)</f>
        <v>0</v>
      </c>
      <c r="M163" s="49">
        <f t="shared" ref="M163" si="83">SUM(E160:H163)</f>
        <v>0</v>
      </c>
    </row>
    <row r="164" spans="1:13" ht="15" hidden="1" x14ac:dyDescent="0.2">
      <c r="A164" s="216" t="s">
        <v>56</v>
      </c>
      <c r="B164" s="72"/>
      <c r="C164" s="35">
        <f>IFERROR(VLOOKUP(B164,'Egyéni lista'!$B$4:$L$263,2,0),0)</f>
        <v>0</v>
      </c>
      <c r="D164" s="36">
        <f>IFERROR(VLOOKUP(B164,'Egyéni lista'!$B$4:$L$263,3,0),0)</f>
        <v>0</v>
      </c>
      <c r="E164" s="28">
        <f>IFERROR(VLOOKUP(B164,'Egyéni lista'!$B$4:$L$263,4,0),0)</f>
        <v>0</v>
      </c>
      <c r="F164" s="28">
        <f>IFERROR(VLOOKUP(B164,'Egyéni lista'!$B$4:$L$263,5,0),0)</f>
        <v>0</v>
      </c>
      <c r="G164" s="28">
        <f>IFERROR(VLOOKUP(B164,'Egyéni lista'!$B$4:$L$263,6,0),0)</f>
        <v>0</v>
      </c>
      <c r="H164" s="28">
        <f>IFERROR(VLOOKUP(B164,'Egyéni lista'!$B$4:$L$263,7,0),0)</f>
        <v>0</v>
      </c>
      <c r="I164" s="121">
        <f>IFERROR(VLOOKUP(B164,'Egyéni lista'!$B$4:$L$263,8,0),0)</f>
        <v>0</v>
      </c>
      <c r="J164" s="132">
        <f>IFERROR(VLOOKUP(B164,'Egyéni lista'!$B$4:$L$263,9,0),0)</f>
        <v>0</v>
      </c>
      <c r="K164" s="150">
        <f>IFERROR(VLOOKUP(B164,'Egyéni lista'!$B$4:$L$263,10,0),0)</f>
        <v>0</v>
      </c>
      <c r="L164" s="37">
        <f>IFERROR(VLOOKUP(B164,'Egyéni lista'!$B$4:$L$263,11,0),0)</f>
        <v>0</v>
      </c>
      <c r="M164" s="38">
        <f t="shared" ref="M164" si="84">SUM(E164:H167)</f>
        <v>0</v>
      </c>
    </row>
    <row r="165" spans="1:13" ht="15" hidden="1" x14ac:dyDescent="0.2">
      <c r="A165" s="217"/>
      <c r="B165" s="73"/>
      <c r="C165" s="39">
        <f>IFERROR(VLOOKUP(B165,'Egyéni lista'!$B$4:$L$263,2,0),0)</f>
        <v>0</v>
      </c>
      <c r="D165" s="40">
        <f>IFERROR(VLOOKUP(B165,'Egyéni lista'!$B$4:$L$263,3,0),0)</f>
        <v>0</v>
      </c>
      <c r="E165" s="20">
        <f>IFERROR(VLOOKUP(B165,'Egyéni lista'!$B$4:$L$263,4,0),0)</f>
        <v>0</v>
      </c>
      <c r="F165" s="20">
        <f>IFERROR(VLOOKUP(B165,'Egyéni lista'!$B$4:$L$263,5,0),0)</f>
        <v>0</v>
      </c>
      <c r="G165" s="20">
        <f>IFERROR(VLOOKUP(B165,'Egyéni lista'!$B$4:$L$263,6,0),0)</f>
        <v>0</v>
      </c>
      <c r="H165" s="20">
        <f>IFERROR(VLOOKUP(B165,'Egyéni lista'!$B$4:$L$263,7,0),0)</f>
        <v>0</v>
      </c>
      <c r="I165" s="122">
        <f>IFERROR(VLOOKUP(B165,'Egyéni lista'!$B$4:$L$263,8,0),0)</f>
        <v>0</v>
      </c>
      <c r="J165" s="132">
        <f>IFERROR(VLOOKUP(B165,'Egyéni lista'!$B$4:$L$263,9,0),0)</f>
        <v>0</v>
      </c>
      <c r="K165" s="151">
        <f>IFERROR(VLOOKUP(B165,'Egyéni lista'!$B$4:$L$263,10,0),0)</f>
        <v>0</v>
      </c>
      <c r="L165" s="41">
        <f>IFERROR(VLOOKUP(B165,'Egyéni lista'!$B$4:$L$263,11,0),0)</f>
        <v>0</v>
      </c>
      <c r="M165" s="42">
        <f t="shared" ref="M165" si="85">SUM(E164:H167)</f>
        <v>0</v>
      </c>
    </row>
    <row r="166" spans="1:13" ht="15" hidden="1" x14ac:dyDescent="0.2">
      <c r="A166" s="217"/>
      <c r="B166" s="73"/>
      <c r="C166" s="43">
        <f>IFERROR(VLOOKUP(B166,'Egyéni lista'!$B$4:$L$263,2,0),0)</f>
        <v>0</v>
      </c>
      <c r="D166" s="44">
        <f>IFERROR(VLOOKUP(B166,'Egyéni lista'!$B$4:$L$263,3,0),0)</f>
        <v>0</v>
      </c>
      <c r="E166" s="134">
        <f>IFERROR(VLOOKUP(B166,'Egyéni lista'!$B$4:$L$263,4,0),0)</f>
        <v>0</v>
      </c>
      <c r="F166" s="134">
        <f>IFERROR(VLOOKUP(B166,'Egyéni lista'!$B$4:$L$263,5,0),0)</f>
        <v>0</v>
      </c>
      <c r="G166" s="134">
        <f>IFERROR(VLOOKUP(B166,'Egyéni lista'!$B$4:$L$263,6,0),0)</f>
        <v>0</v>
      </c>
      <c r="H166" s="134">
        <f>IFERROR(VLOOKUP(B166,'Egyéni lista'!$B$4:$L$263,7,0),0)</f>
        <v>0</v>
      </c>
      <c r="I166" s="135">
        <f>IFERROR(VLOOKUP(B166,'Egyéni lista'!$B$4:$L$263,8,0),0)</f>
        <v>0</v>
      </c>
      <c r="J166" s="133">
        <f>IFERROR(VLOOKUP(B166,'Egyéni lista'!$B$4:$L$263,9,0),0)</f>
        <v>0</v>
      </c>
      <c r="K166" s="151">
        <f>IFERROR(VLOOKUP(B166,'Egyéni lista'!$B$4:$L$263,10,0),0)</f>
        <v>0</v>
      </c>
      <c r="L166" s="45">
        <f>IFERROR(VLOOKUP(B166,'Egyéni lista'!$B$4:$L$263,11,0),0)</f>
        <v>0</v>
      </c>
      <c r="M166" s="42">
        <f t="shared" ref="M166" si="86">SUM(E164:H167)</f>
        <v>0</v>
      </c>
    </row>
    <row r="167" spans="1:13" ht="15.75" hidden="1" thickBot="1" x14ac:dyDescent="0.25">
      <c r="A167" s="218"/>
      <c r="B167" s="74"/>
      <c r="C167" s="46">
        <f>IFERROR(VLOOKUP(B167,'Egyéni lista'!$B$4:$L$263,2,0),0)</f>
        <v>0</v>
      </c>
      <c r="D167" s="51">
        <f>IFERROR(VLOOKUP(B167,'Egyéni lista'!$B$4:$L$263,3,0),0)</f>
        <v>0</v>
      </c>
      <c r="E167" s="136">
        <f>IFERROR(VLOOKUP(B167,'Egyéni lista'!$B$4:$L$263,4,0),0)</f>
        <v>0</v>
      </c>
      <c r="F167" s="137">
        <f>IFERROR(VLOOKUP(B167,'Egyéni lista'!$B$4:$L$263,5,0),0)</f>
        <v>0</v>
      </c>
      <c r="G167" s="137">
        <f>IFERROR(VLOOKUP(B167,'Egyéni lista'!$B$4:$L$263,6,0),0)</f>
        <v>0</v>
      </c>
      <c r="H167" s="137">
        <f>IFERROR(VLOOKUP(B167,'Egyéni lista'!$B$4:$L$263,7,0),0)</f>
        <v>0</v>
      </c>
      <c r="I167" s="138">
        <f>IFERROR(VLOOKUP(B167,'Egyéni lista'!$B$4:$L$263,8,0),0)</f>
        <v>0</v>
      </c>
      <c r="J167" s="139">
        <f>IFERROR(VLOOKUP(B167,'Egyéni lista'!$B$4:$L$263,9,0),0)</f>
        <v>0</v>
      </c>
      <c r="K167" s="152">
        <f>IFERROR(VLOOKUP(B167,'Egyéni lista'!$B$4:$L$263,10,0),0)</f>
        <v>0</v>
      </c>
      <c r="L167" s="48">
        <f>IFERROR(VLOOKUP(B167,'Egyéni lista'!$B$4:$L$263,11,0),0)</f>
        <v>0</v>
      </c>
      <c r="M167" s="49">
        <f t="shared" ref="M167" si="87">SUM(E164:H167)</f>
        <v>0</v>
      </c>
    </row>
    <row r="168" spans="1:13" ht="15" hidden="1" x14ac:dyDescent="0.2">
      <c r="A168" s="216" t="s">
        <v>57</v>
      </c>
      <c r="B168" s="72"/>
      <c r="C168" s="35">
        <f>IFERROR(VLOOKUP(B168,'Egyéni lista'!$B$4:$L$263,2,0),0)</f>
        <v>0</v>
      </c>
      <c r="D168" s="36">
        <f>IFERROR(VLOOKUP(B168,'Egyéni lista'!$B$4:$L$263,3,0),0)</f>
        <v>0</v>
      </c>
      <c r="E168" s="28">
        <f>IFERROR(VLOOKUP(B168,'Egyéni lista'!$B$4:$L$263,4,0),0)</f>
        <v>0</v>
      </c>
      <c r="F168" s="28">
        <f>IFERROR(VLOOKUP(B168,'Egyéni lista'!$B$4:$L$263,5,0),0)</f>
        <v>0</v>
      </c>
      <c r="G168" s="28">
        <f>IFERROR(VLOOKUP(B168,'Egyéni lista'!$B$4:$L$263,6,0),0)</f>
        <v>0</v>
      </c>
      <c r="H168" s="28">
        <f>IFERROR(VLOOKUP(B168,'Egyéni lista'!$B$4:$L$263,7,0),0)</f>
        <v>0</v>
      </c>
      <c r="I168" s="121">
        <f>IFERROR(VLOOKUP(B168,'Egyéni lista'!$B$4:$L$263,8,0),0)</f>
        <v>0</v>
      </c>
      <c r="J168" s="132">
        <f>IFERROR(VLOOKUP(B168,'Egyéni lista'!$B$4:$L$263,9,0),0)</f>
        <v>0</v>
      </c>
      <c r="K168" s="150">
        <f>IFERROR(VLOOKUP(B168,'Egyéni lista'!$B$4:$L$263,10,0),0)</f>
        <v>0</v>
      </c>
      <c r="L168" s="37">
        <f>IFERROR(VLOOKUP(B168,'Egyéni lista'!$B$4:$L$263,11,0),0)</f>
        <v>0</v>
      </c>
      <c r="M168" s="38">
        <f t="shared" ref="M168" si="88">SUM(E168:H171)</f>
        <v>0</v>
      </c>
    </row>
    <row r="169" spans="1:13" ht="15" hidden="1" x14ac:dyDescent="0.2">
      <c r="A169" s="217"/>
      <c r="B169" s="73"/>
      <c r="C169" s="39">
        <f>IFERROR(VLOOKUP(B169,'Egyéni lista'!$B$4:$L$263,2,0),0)</f>
        <v>0</v>
      </c>
      <c r="D169" s="40">
        <f>IFERROR(VLOOKUP(B169,'Egyéni lista'!$B$4:$L$263,3,0),0)</f>
        <v>0</v>
      </c>
      <c r="E169" s="20">
        <f>IFERROR(VLOOKUP(B169,'Egyéni lista'!$B$4:$L$263,4,0),0)</f>
        <v>0</v>
      </c>
      <c r="F169" s="20">
        <f>IFERROR(VLOOKUP(B169,'Egyéni lista'!$B$4:$L$263,5,0),0)</f>
        <v>0</v>
      </c>
      <c r="G169" s="20">
        <f>IFERROR(VLOOKUP(B169,'Egyéni lista'!$B$4:$L$263,6,0),0)</f>
        <v>0</v>
      </c>
      <c r="H169" s="20">
        <f>IFERROR(VLOOKUP(B169,'Egyéni lista'!$B$4:$L$263,7,0),0)</f>
        <v>0</v>
      </c>
      <c r="I169" s="122">
        <f>IFERROR(VLOOKUP(B169,'Egyéni lista'!$B$4:$L$263,8,0),0)</f>
        <v>0</v>
      </c>
      <c r="J169" s="132">
        <f>IFERROR(VLOOKUP(B169,'Egyéni lista'!$B$4:$L$263,9,0),0)</f>
        <v>0</v>
      </c>
      <c r="K169" s="151">
        <f>IFERROR(VLOOKUP(B169,'Egyéni lista'!$B$4:$L$263,10,0),0)</f>
        <v>0</v>
      </c>
      <c r="L169" s="41">
        <f>IFERROR(VLOOKUP(B169,'Egyéni lista'!$B$4:$L$263,11,0),0)</f>
        <v>0</v>
      </c>
      <c r="M169" s="42">
        <f t="shared" ref="M169" si="89">SUM(E168:H171)</f>
        <v>0</v>
      </c>
    </row>
    <row r="170" spans="1:13" ht="15" hidden="1" x14ac:dyDescent="0.2">
      <c r="A170" s="217"/>
      <c r="B170" s="73"/>
      <c r="C170" s="43">
        <f>IFERROR(VLOOKUP(B170,'Egyéni lista'!$B$4:$L$263,2,0),0)</f>
        <v>0</v>
      </c>
      <c r="D170" s="44">
        <f>IFERROR(VLOOKUP(B170,'Egyéni lista'!$B$4:$L$263,3,0),0)</f>
        <v>0</v>
      </c>
      <c r="E170" s="134">
        <f>IFERROR(VLOOKUP(B170,'Egyéni lista'!$B$4:$L$263,4,0),0)</f>
        <v>0</v>
      </c>
      <c r="F170" s="134">
        <f>IFERROR(VLOOKUP(B170,'Egyéni lista'!$B$4:$L$263,5,0),0)</f>
        <v>0</v>
      </c>
      <c r="G170" s="134">
        <f>IFERROR(VLOOKUP(B170,'Egyéni lista'!$B$4:$L$263,6,0),0)</f>
        <v>0</v>
      </c>
      <c r="H170" s="134">
        <f>IFERROR(VLOOKUP(B170,'Egyéni lista'!$B$4:$L$263,7,0),0)</f>
        <v>0</v>
      </c>
      <c r="I170" s="135">
        <f>IFERROR(VLOOKUP(B170,'Egyéni lista'!$B$4:$L$263,8,0),0)</f>
        <v>0</v>
      </c>
      <c r="J170" s="133">
        <f>IFERROR(VLOOKUP(B170,'Egyéni lista'!$B$4:$L$263,9,0),0)</f>
        <v>0</v>
      </c>
      <c r="K170" s="151">
        <f>IFERROR(VLOOKUP(B170,'Egyéni lista'!$B$4:$L$263,10,0),0)</f>
        <v>0</v>
      </c>
      <c r="L170" s="45">
        <f>IFERROR(VLOOKUP(B170,'Egyéni lista'!$B$4:$L$263,11,0),0)</f>
        <v>0</v>
      </c>
      <c r="M170" s="42">
        <f t="shared" ref="M170" si="90">SUM(E168:H171)</f>
        <v>0</v>
      </c>
    </row>
    <row r="171" spans="1:13" ht="15.75" hidden="1" thickBot="1" x14ac:dyDescent="0.25">
      <c r="A171" s="218"/>
      <c r="B171" s="74"/>
      <c r="C171" s="46">
        <f>IFERROR(VLOOKUP(B171,'Egyéni lista'!$B$4:$L$263,2,0),0)</f>
        <v>0</v>
      </c>
      <c r="D171" s="51">
        <f>IFERROR(VLOOKUP(B171,'Egyéni lista'!$B$4:$L$263,3,0),0)</f>
        <v>0</v>
      </c>
      <c r="E171" s="136">
        <f>IFERROR(VLOOKUP(B171,'Egyéni lista'!$B$4:$L$263,4,0),0)</f>
        <v>0</v>
      </c>
      <c r="F171" s="137">
        <f>IFERROR(VLOOKUP(B171,'Egyéni lista'!$B$4:$L$263,5,0),0)</f>
        <v>0</v>
      </c>
      <c r="G171" s="137">
        <f>IFERROR(VLOOKUP(B171,'Egyéni lista'!$B$4:$L$263,6,0),0)</f>
        <v>0</v>
      </c>
      <c r="H171" s="137">
        <f>IFERROR(VLOOKUP(B171,'Egyéni lista'!$B$4:$L$263,7,0),0)</f>
        <v>0</v>
      </c>
      <c r="I171" s="138">
        <f>IFERROR(VLOOKUP(B171,'Egyéni lista'!$B$4:$L$263,8,0),0)</f>
        <v>0</v>
      </c>
      <c r="J171" s="139">
        <f>IFERROR(VLOOKUP(B171,'Egyéni lista'!$B$4:$L$263,9,0),0)</f>
        <v>0</v>
      </c>
      <c r="K171" s="152">
        <f>IFERROR(VLOOKUP(B171,'Egyéni lista'!$B$4:$L$263,10,0),0)</f>
        <v>0</v>
      </c>
      <c r="L171" s="48">
        <f>IFERROR(VLOOKUP(B171,'Egyéni lista'!$B$4:$L$263,11,0),0)</f>
        <v>0</v>
      </c>
      <c r="M171" s="49">
        <f t="shared" ref="M171" si="91">SUM(E168:H171)</f>
        <v>0</v>
      </c>
    </row>
    <row r="172" spans="1:13" ht="15" hidden="1" x14ac:dyDescent="0.2">
      <c r="A172" s="216" t="s">
        <v>58</v>
      </c>
      <c r="B172" s="72"/>
      <c r="C172" s="35">
        <f>IFERROR(VLOOKUP(B172,'Egyéni lista'!$B$4:$L$263,2,0),0)</f>
        <v>0</v>
      </c>
      <c r="D172" s="36">
        <f>IFERROR(VLOOKUP(B172,'Egyéni lista'!$B$4:$L$263,3,0),0)</f>
        <v>0</v>
      </c>
      <c r="E172" s="28">
        <f>IFERROR(VLOOKUP(B172,'Egyéni lista'!$B$4:$L$263,4,0),0)</f>
        <v>0</v>
      </c>
      <c r="F172" s="28">
        <f>IFERROR(VLOOKUP(B172,'Egyéni lista'!$B$4:$L$263,5,0),0)</f>
        <v>0</v>
      </c>
      <c r="G172" s="28">
        <f>IFERROR(VLOOKUP(B172,'Egyéni lista'!$B$4:$L$263,6,0),0)</f>
        <v>0</v>
      </c>
      <c r="H172" s="28">
        <f>IFERROR(VLOOKUP(B172,'Egyéni lista'!$B$4:$L$263,7,0),0)</f>
        <v>0</v>
      </c>
      <c r="I172" s="121">
        <f>IFERROR(VLOOKUP(B172,'Egyéni lista'!$B$4:$L$263,8,0),0)</f>
        <v>0</v>
      </c>
      <c r="J172" s="132">
        <f>IFERROR(VLOOKUP(B172,'Egyéni lista'!$B$4:$L$263,9,0),0)</f>
        <v>0</v>
      </c>
      <c r="K172" s="150">
        <f>IFERROR(VLOOKUP(B172,'Egyéni lista'!$B$4:$L$263,10,0),0)</f>
        <v>0</v>
      </c>
      <c r="L172" s="37">
        <f>IFERROR(VLOOKUP(B172,'Egyéni lista'!$B$4:$L$263,11,0),0)</f>
        <v>0</v>
      </c>
      <c r="M172" s="38">
        <f t="shared" ref="M172" si="92">SUM(E172:H175)</f>
        <v>0</v>
      </c>
    </row>
    <row r="173" spans="1:13" ht="15" hidden="1" x14ac:dyDescent="0.2">
      <c r="A173" s="217"/>
      <c r="B173" s="73"/>
      <c r="C173" s="39">
        <f>IFERROR(VLOOKUP(B173,'Egyéni lista'!$B$4:$L$263,2,0),0)</f>
        <v>0</v>
      </c>
      <c r="D173" s="40">
        <f>IFERROR(VLOOKUP(B173,'Egyéni lista'!$B$4:$L$263,3,0),0)</f>
        <v>0</v>
      </c>
      <c r="E173" s="20">
        <f>IFERROR(VLOOKUP(B173,'Egyéni lista'!$B$4:$L$263,4,0),0)</f>
        <v>0</v>
      </c>
      <c r="F173" s="20">
        <f>IFERROR(VLOOKUP(B173,'Egyéni lista'!$B$4:$L$263,5,0),0)</f>
        <v>0</v>
      </c>
      <c r="G173" s="20">
        <f>IFERROR(VLOOKUP(B173,'Egyéni lista'!$B$4:$L$263,6,0),0)</f>
        <v>0</v>
      </c>
      <c r="H173" s="20">
        <f>IFERROR(VLOOKUP(B173,'Egyéni lista'!$B$4:$L$263,7,0),0)</f>
        <v>0</v>
      </c>
      <c r="I173" s="122">
        <f>IFERROR(VLOOKUP(B173,'Egyéni lista'!$B$4:$L$263,8,0),0)</f>
        <v>0</v>
      </c>
      <c r="J173" s="132">
        <f>IFERROR(VLOOKUP(B173,'Egyéni lista'!$B$4:$L$263,9,0),0)</f>
        <v>0</v>
      </c>
      <c r="K173" s="151">
        <f>IFERROR(VLOOKUP(B173,'Egyéni lista'!$B$4:$L$263,10,0),0)</f>
        <v>0</v>
      </c>
      <c r="L173" s="41">
        <f>IFERROR(VLOOKUP(B173,'Egyéni lista'!$B$4:$L$263,11,0),0)</f>
        <v>0</v>
      </c>
      <c r="M173" s="42">
        <f t="shared" ref="M173" si="93">SUM(E172:H175)</f>
        <v>0</v>
      </c>
    </row>
    <row r="174" spans="1:13" ht="15" hidden="1" x14ac:dyDescent="0.2">
      <c r="A174" s="217"/>
      <c r="B174" s="73"/>
      <c r="C174" s="43">
        <f>IFERROR(VLOOKUP(B174,'Egyéni lista'!$B$4:$L$263,2,0),0)</f>
        <v>0</v>
      </c>
      <c r="D174" s="44">
        <f>IFERROR(VLOOKUP(B174,'Egyéni lista'!$B$4:$L$263,3,0),0)</f>
        <v>0</v>
      </c>
      <c r="E174" s="134">
        <f>IFERROR(VLOOKUP(B174,'Egyéni lista'!$B$4:$L$263,4,0),0)</f>
        <v>0</v>
      </c>
      <c r="F174" s="134">
        <f>IFERROR(VLOOKUP(B174,'Egyéni lista'!$B$4:$L$263,5,0),0)</f>
        <v>0</v>
      </c>
      <c r="G174" s="134">
        <f>IFERROR(VLOOKUP(B174,'Egyéni lista'!$B$4:$L$263,6,0),0)</f>
        <v>0</v>
      </c>
      <c r="H174" s="134">
        <f>IFERROR(VLOOKUP(B174,'Egyéni lista'!$B$4:$L$263,7,0),0)</f>
        <v>0</v>
      </c>
      <c r="I174" s="135">
        <f>IFERROR(VLOOKUP(B174,'Egyéni lista'!$B$4:$L$263,8,0),0)</f>
        <v>0</v>
      </c>
      <c r="J174" s="133">
        <f>IFERROR(VLOOKUP(B174,'Egyéni lista'!$B$4:$L$263,9,0),0)</f>
        <v>0</v>
      </c>
      <c r="K174" s="151">
        <f>IFERROR(VLOOKUP(B174,'Egyéni lista'!$B$4:$L$263,10,0),0)</f>
        <v>0</v>
      </c>
      <c r="L174" s="45">
        <f>IFERROR(VLOOKUP(B174,'Egyéni lista'!$B$4:$L$263,11,0),0)</f>
        <v>0</v>
      </c>
      <c r="M174" s="42">
        <f t="shared" ref="M174" si="94">SUM(E172:H175)</f>
        <v>0</v>
      </c>
    </row>
    <row r="175" spans="1:13" ht="15.75" hidden="1" thickBot="1" x14ac:dyDescent="0.25">
      <c r="A175" s="218"/>
      <c r="B175" s="74"/>
      <c r="C175" s="46">
        <f>IFERROR(VLOOKUP(B175,'Egyéni lista'!$B$4:$L$263,2,0),0)</f>
        <v>0</v>
      </c>
      <c r="D175" s="51">
        <f>IFERROR(VLOOKUP(B175,'Egyéni lista'!$B$4:$L$263,3,0),0)</f>
        <v>0</v>
      </c>
      <c r="E175" s="136">
        <f>IFERROR(VLOOKUP(B175,'Egyéni lista'!$B$4:$L$263,4,0),0)</f>
        <v>0</v>
      </c>
      <c r="F175" s="137">
        <f>IFERROR(VLOOKUP(B175,'Egyéni lista'!$B$4:$L$263,5,0),0)</f>
        <v>0</v>
      </c>
      <c r="G175" s="137">
        <f>IFERROR(VLOOKUP(B175,'Egyéni lista'!$B$4:$L$263,6,0),0)</f>
        <v>0</v>
      </c>
      <c r="H175" s="137">
        <f>IFERROR(VLOOKUP(B175,'Egyéni lista'!$B$4:$L$263,7,0),0)</f>
        <v>0</v>
      </c>
      <c r="I175" s="138">
        <f>IFERROR(VLOOKUP(B175,'Egyéni lista'!$B$4:$L$263,8,0),0)</f>
        <v>0</v>
      </c>
      <c r="J175" s="139">
        <f>IFERROR(VLOOKUP(B175,'Egyéni lista'!$B$4:$L$263,9,0),0)</f>
        <v>0</v>
      </c>
      <c r="K175" s="152">
        <f>IFERROR(VLOOKUP(B175,'Egyéni lista'!$B$4:$L$263,10,0),0)</f>
        <v>0</v>
      </c>
      <c r="L175" s="48">
        <f>IFERROR(VLOOKUP(B175,'Egyéni lista'!$B$4:$L$263,11,0),0)</f>
        <v>0</v>
      </c>
      <c r="M175" s="49">
        <f t="shared" ref="M175" si="95">SUM(E172:H175)</f>
        <v>0</v>
      </c>
    </row>
    <row r="176" spans="1:13" ht="15" hidden="1" x14ac:dyDescent="0.2">
      <c r="A176" s="216" t="s">
        <v>59</v>
      </c>
      <c r="B176" s="72"/>
      <c r="C176" s="35">
        <f>IFERROR(VLOOKUP(B176,'Egyéni lista'!$B$4:$L$263,2,0),0)</f>
        <v>0</v>
      </c>
      <c r="D176" s="36">
        <f>IFERROR(VLOOKUP(B176,'Egyéni lista'!$B$4:$L$263,3,0),0)</f>
        <v>0</v>
      </c>
      <c r="E176" s="28">
        <f>IFERROR(VLOOKUP(B176,'Egyéni lista'!$B$4:$L$263,4,0),0)</f>
        <v>0</v>
      </c>
      <c r="F176" s="28">
        <f>IFERROR(VLOOKUP(B176,'Egyéni lista'!$B$4:$L$263,5,0),0)</f>
        <v>0</v>
      </c>
      <c r="G176" s="28">
        <f>IFERROR(VLOOKUP(B176,'Egyéni lista'!$B$4:$L$263,6,0),0)</f>
        <v>0</v>
      </c>
      <c r="H176" s="28">
        <f>IFERROR(VLOOKUP(B176,'Egyéni lista'!$B$4:$L$263,7,0),0)</f>
        <v>0</v>
      </c>
      <c r="I176" s="121">
        <f>IFERROR(VLOOKUP(B176,'Egyéni lista'!$B$4:$L$263,8,0),0)</f>
        <v>0</v>
      </c>
      <c r="J176" s="132">
        <f>IFERROR(VLOOKUP(B176,'Egyéni lista'!$B$4:$L$263,9,0),0)</f>
        <v>0</v>
      </c>
      <c r="K176" s="150">
        <f>IFERROR(VLOOKUP(B176,'Egyéni lista'!$B$4:$L$263,10,0),0)</f>
        <v>0</v>
      </c>
      <c r="L176" s="37">
        <f>IFERROR(VLOOKUP(B176,'Egyéni lista'!$B$4:$L$263,11,0),0)</f>
        <v>0</v>
      </c>
      <c r="M176" s="38">
        <f t="shared" ref="M176" si="96">SUM(E176:H179)</f>
        <v>0</v>
      </c>
    </row>
    <row r="177" spans="1:13" ht="15" hidden="1" x14ac:dyDescent="0.2">
      <c r="A177" s="217"/>
      <c r="B177" s="73"/>
      <c r="C177" s="39">
        <f>IFERROR(VLOOKUP(B177,'Egyéni lista'!$B$4:$L$263,2,0),0)</f>
        <v>0</v>
      </c>
      <c r="D177" s="40">
        <f>IFERROR(VLOOKUP(B177,'Egyéni lista'!$B$4:$L$263,3,0),0)</f>
        <v>0</v>
      </c>
      <c r="E177" s="20">
        <f>IFERROR(VLOOKUP(B177,'Egyéni lista'!$B$4:$L$263,4,0),0)</f>
        <v>0</v>
      </c>
      <c r="F177" s="20">
        <f>IFERROR(VLOOKUP(B177,'Egyéni lista'!$B$4:$L$263,5,0),0)</f>
        <v>0</v>
      </c>
      <c r="G177" s="20">
        <f>IFERROR(VLOOKUP(B177,'Egyéni lista'!$B$4:$L$263,6,0),0)</f>
        <v>0</v>
      </c>
      <c r="H177" s="20">
        <f>IFERROR(VLOOKUP(B177,'Egyéni lista'!$B$4:$L$263,7,0),0)</f>
        <v>0</v>
      </c>
      <c r="I177" s="122">
        <f>IFERROR(VLOOKUP(B177,'Egyéni lista'!$B$4:$L$263,8,0),0)</f>
        <v>0</v>
      </c>
      <c r="J177" s="132">
        <f>IFERROR(VLOOKUP(B177,'Egyéni lista'!$B$4:$L$263,9,0),0)</f>
        <v>0</v>
      </c>
      <c r="K177" s="151">
        <f>IFERROR(VLOOKUP(B177,'Egyéni lista'!$B$4:$L$263,10,0),0)</f>
        <v>0</v>
      </c>
      <c r="L177" s="41">
        <f>IFERROR(VLOOKUP(B177,'Egyéni lista'!$B$4:$L$263,11,0),0)</f>
        <v>0</v>
      </c>
      <c r="M177" s="42">
        <f t="shared" ref="M177" si="97">SUM(E176:H179)</f>
        <v>0</v>
      </c>
    </row>
    <row r="178" spans="1:13" ht="15" hidden="1" x14ac:dyDescent="0.2">
      <c r="A178" s="217"/>
      <c r="B178" s="73"/>
      <c r="C178" s="43">
        <f>IFERROR(VLOOKUP(B178,'Egyéni lista'!$B$4:$L$263,2,0),0)</f>
        <v>0</v>
      </c>
      <c r="D178" s="44">
        <f>IFERROR(VLOOKUP(B178,'Egyéni lista'!$B$4:$L$263,3,0),0)</f>
        <v>0</v>
      </c>
      <c r="E178" s="134">
        <f>IFERROR(VLOOKUP(B178,'Egyéni lista'!$B$4:$L$263,4,0),0)</f>
        <v>0</v>
      </c>
      <c r="F178" s="134">
        <f>IFERROR(VLOOKUP(B178,'Egyéni lista'!$B$4:$L$263,5,0),0)</f>
        <v>0</v>
      </c>
      <c r="G178" s="134">
        <f>IFERROR(VLOOKUP(B178,'Egyéni lista'!$B$4:$L$263,6,0),0)</f>
        <v>0</v>
      </c>
      <c r="H178" s="134">
        <f>IFERROR(VLOOKUP(B178,'Egyéni lista'!$B$4:$L$263,7,0),0)</f>
        <v>0</v>
      </c>
      <c r="I178" s="135">
        <f>IFERROR(VLOOKUP(B178,'Egyéni lista'!$B$4:$L$263,8,0),0)</f>
        <v>0</v>
      </c>
      <c r="J178" s="133">
        <f>IFERROR(VLOOKUP(B178,'Egyéni lista'!$B$4:$L$263,9,0),0)</f>
        <v>0</v>
      </c>
      <c r="K178" s="151">
        <f>IFERROR(VLOOKUP(B178,'Egyéni lista'!$B$4:$L$263,10,0),0)</f>
        <v>0</v>
      </c>
      <c r="L178" s="45">
        <f>IFERROR(VLOOKUP(B178,'Egyéni lista'!$B$4:$L$263,11,0),0)</f>
        <v>0</v>
      </c>
      <c r="M178" s="42">
        <f t="shared" ref="M178" si="98">SUM(E176:H179)</f>
        <v>0</v>
      </c>
    </row>
    <row r="179" spans="1:13" ht="15.75" hidden="1" thickBot="1" x14ac:dyDescent="0.25">
      <c r="A179" s="218"/>
      <c r="B179" s="74"/>
      <c r="C179" s="46">
        <f>IFERROR(VLOOKUP(B179,'Egyéni lista'!$B$4:$L$263,2,0),0)</f>
        <v>0</v>
      </c>
      <c r="D179" s="51">
        <f>IFERROR(VLOOKUP(B179,'Egyéni lista'!$B$4:$L$263,3,0),0)</f>
        <v>0</v>
      </c>
      <c r="E179" s="136">
        <f>IFERROR(VLOOKUP(B179,'Egyéni lista'!$B$4:$L$263,4,0),0)</f>
        <v>0</v>
      </c>
      <c r="F179" s="137">
        <f>IFERROR(VLOOKUP(B179,'Egyéni lista'!$B$4:$L$263,5,0),0)</f>
        <v>0</v>
      </c>
      <c r="G179" s="137">
        <f>IFERROR(VLOOKUP(B179,'Egyéni lista'!$B$4:$L$263,6,0),0)</f>
        <v>0</v>
      </c>
      <c r="H179" s="137">
        <f>IFERROR(VLOOKUP(B179,'Egyéni lista'!$B$4:$L$263,7,0),0)</f>
        <v>0</v>
      </c>
      <c r="I179" s="138">
        <f>IFERROR(VLOOKUP(B179,'Egyéni lista'!$B$4:$L$263,8,0),0)</f>
        <v>0</v>
      </c>
      <c r="J179" s="139">
        <f>IFERROR(VLOOKUP(B179,'Egyéni lista'!$B$4:$L$263,9,0),0)</f>
        <v>0</v>
      </c>
      <c r="K179" s="152">
        <f>IFERROR(VLOOKUP(B179,'Egyéni lista'!$B$4:$L$263,10,0),0)</f>
        <v>0</v>
      </c>
      <c r="L179" s="48">
        <f>IFERROR(VLOOKUP(B179,'Egyéni lista'!$B$4:$L$263,11,0),0)</f>
        <v>0</v>
      </c>
      <c r="M179" s="49">
        <f t="shared" ref="M179" si="99">SUM(E176:H179)</f>
        <v>0</v>
      </c>
    </row>
    <row r="180" spans="1:13" ht="15" hidden="1" x14ac:dyDescent="0.2">
      <c r="A180" s="216" t="s">
        <v>60</v>
      </c>
      <c r="B180" s="72"/>
      <c r="C180" s="35">
        <f>IFERROR(VLOOKUP(B180,'Egyéni lista'!$B$4:$L$263,2,0),0)</f>
        <v>0</v>
      </c>
      <c r="D180" s="36">
        <f>IFERROR(VLOOKUP(B180,'Egyéni lista'!$B$4:$L$263,3,0),0)</f>
        <v>0</v>
      </c>
      <c r="E180" s="28">
        <f>IFERROR(VLOOKUP(B180,'Egyéni lista'!$B$4:$L$263,4,0),0)</f>
        <v>0</v>
      </c>
      <c r="F180" s="28">
        <f>IFERROR(VLOOKUP(B180,'Egyéni lista'!$B$4:$L$263,5,0),0)</f>
        <v>0</v>
      </c>
      <c r="G180" s="28">
        <f>IFERROR(VLOOKUP(B180,'Egyéni lista'!$B$4:$L$263,6,0),0)</f>
        <v>0</v>
      </c>
      <c r="H180" s="28">
        <f>IFERROR(VLOOKUP(B180,'Egyéni lista'!$B$4:$L$263,7,0),0)</f>
        <v>0</v>
      </c>
      <c r="I180" s="121">
        <f>IFERROR(VLOOKUP(B180,'Egyéni lista'!$B$4:$L$263,8,0),0)</f>
        <v>0</v>
      </c>
      <c r="J180" s="132">
        <f>IFERROR(VLOOKUP(B180,'Egyéni lista'!$B$4:$L$263,9,0),0)</f>
        <v>0</v>
      </c>
      <c r="K180" s="150">
        <f>IFERROR(VLOOKUP(B180,'Egyéni lista'!$B$4:$L$263,10,0),0)</f>
        <v>0</v>
      </c>
      <c r="L180" s="37">
        <f>IFERROR(VLOOKUP(B180,'Egyéni lista'!$B$4:$L$263,11,0),0)</f>
        <v>0</v>
      </c>
      <c r="M180" s="38">
        <f t="shared" ref="M180" si="100">SUM(E180:H183)</f>
        <v>0</v>
      </c>
    </row>
    <row r="181" spans="1:13" ht="15" hidden="1" x14ac:dyDescent="0.2">
      <c r="A181" s="217"/>
      <c r="B181" s="73"/>
      <c r="C181" s="39">
        <f>IFERROR(VLOOKUP(B181,'Egyéni lista'!$B$4:$L$263,2,0),0)</f>
        <v>0</v>
      </c>
      <c r="D181" s="40">
        <f>IFERROR(VLOOKUP(B181,'Egyéni lista'!$B$4:$L$263,3,0),0)</f>
        <v>0</v>
      </c>
      <c r="E181" s="20">
        <f>IFERROR(VLOOKUP(B181,'Egyéni lista'!$B$4:$L$263,4,0),0)</f>
        <v>0</v>
      </c>
      <c r="F181" s="20">
        <f>IFERROR(VLOOKUP(B181,'Egyéni lista'!$B$4:$L$263,5,0),0)</f>
        <v>0</v>
      </c>
      <c r="G181" s="20">
        <f>IFERROR(VLOOKUP(B181,'Egyéni lista'!$B$4:$L$263,6,0),0)</f>
        <v>0</v>
      </c>
      <c r="H181" s="20">
        <f>IFERROR(VLOOKUP(B181,'Egyéni lista'!$B$4:$L$263,7,0),0)</f>
        <v>0</v>
      </c>
      <c r="I181" s="122">
        <f>IFERROR(VLOOKUP(B181,'Egyéni lista'!$B$4:$L$263,8,0),0)</f>
        <v>0</v>
      </c>
      <c r="J181" s="132">
        <f>IFERROR(VLOOKUP(B181,'Egyéni lista'!$B$4:$L$263,9,0),0)</f>
        <v>0</v>
      </c>
      <c r="K181" s="151">
        <f>IFERROR(VLOOKUP(B181,'Egyéni lista'!$B$4:$L$263,10,0),0)</f>
        <v>0</v>
      </c>
      <c r="L181" s="41">
        <f>IFERROR(VLOOKUP(B181,'Egyéni lista'!$B$4:$L$263,11,0),0)</f>
        <v>0</v>
      </c>
      <c r="M181" s="42">
        <f t="shared" ref="M181" si="101">SUM(E180:H183)</f>
        <v>0</v>
      </c>
    </row>
    <row r="182" spans="1:13" ht="15" hidden="1" x14ac:dyDescent="0.2">
      <c r="A182" s="217"/>
      <c r="B182" s="73"/>
      <c r="C182" s="43">
        <f>IFERROR(VLOOKUP(B182,'Egyéni lista'!$B$4:$L$263,2,0),0)</f>
        <v>0</v>
      </c>
      <c r="D182" s="44">
        <f>IFERROR(VLOOKUP(B182,'Egyéni lista'!$B$4:$L$263,3,0),0)</f>
        <v>0</v>
      </c>
      <c r="E182" s="134">
        <f>IFERROR(VLOOKUP(B182,'Egyéni lista'!$B$4:$L$263,4,0),0)</f>
        <v>0</v>
      </c>
      <c r="F182" s="134">
        <f>IFERROR(VLOOKUP(B182,'Egyéni lista'!$B$4:$L$263,5,0),0)</f>
        <v>0</v>
      </c>
      <c r="G182" s="134">
        <f>IFERROR(VLOOKUP(B182,'Egyéni lista'!$B$4:$L$263,6,0),0)</f>
        <v>0</v>
      </c>
      <c r="H182" s="134">
        <f>IFERROR(VLOOKUP(B182,'Egyéni lista'!$B$4:$L$263,7,0),0)</f>
        <v>0</v>
      </c>
      <c r="I182" s="135">
        <f>IFERROR(VLOOKUP(B182,'Egyéni lista'!$B$4:$L$263,8,0),0)</f>
        <v>0</v>
      </c>
      <c r="J182" s="133">
        <f>IFERROR(VLOOKUP(B182,'Egyéni lista'!$B$4:$L$263,9,0),0)</f>
        <v>0</v>
      </c>
      <c r="K182" s="151">
        <f>IFERROR(VLOOKUP(B182,'Egyéni lista'!$B$4:$L$263,10,0),0)</f>
        <v>0</v>
      </c>
      <c r="L182" s="45">
        <f>IFERROR(VLOOKUP(B182,'Egyéni lista'!$B$4:$L$263,11,0),0)</f>
        <v>0</v>
      </c>
      <c r="M182" s="42">
        <f t="shared" ref="M182" si="102">SUM(E180:H183)</f>
        <v>0</v>
      </c>
    </row>
    <row r="183" spans="1:13" ht="15.75" hidden="1" thickBot="1" x14ac:dyDescent="0.25">
      <c r="A183" s="218"/>
      <c r="B183" s="74"/>
      <c r="C183" s="46">
        <f>IFERROR(VLOOKUP(B183,'Egyéni lista'!$B$4:$L$263,2,0),0)</f>
        <v>0</v>
      </c>
      <c r="D183" s="51">
        <f>IFERROR(VLOOKUP(B183,'Egyéni lista'!$B$4:$L$263,3,0),0)</f>
        <v>0</v>
      </c>
      <c r="E183" s="136">
        <f>IFERROR(VLOOKUP(B183,'Egyéni lista'!$B$4:$L$263,4,0),0)</f>
        <v>0</v>
      </c>
      <c r="F183" s="137">
        <f>IFERROR(VLOOKUP(B183,'Egyéni lista'!$B$4:$L$263,5,0),0)</f>
        <v>0</v>
      </c>
      <c r="G183" s="137">
        <f>IFERROR(VLOOKUP(B183,'Egyéni lista'!$B$4:$L$263,6,0),0)</f>
        <v>0</v>
      </c>
      <c r="H183" s="137">
        <f>IFERROR(VLOOKUP(B183,'Egyéni lista'!$B$4:$L$263,7,0),0)</f>
        <v>0</v>
      </c>
      <c r="I183" s="138">
        <f>IFERROR(VLOOKUP(B183,'Egyéni lista'!$B$4:$L$263,8,0),0)</f>
        <v>0</v>
      </c>
      <c r="J183" s="139">
        <f>IFERROR(VLOOKUP(B183,'Egyéni lista'!$B$4:$L$263,9,0),0)</f>
        <v>0</v>
      </c>
      <c r="K183" s="152">
        <f>IFERROR(VLOOKUP(B183,'Egyéni lista'!$B$4:$L$263,10,0),0)</f>
        <v>0</v>
      </c>
      <c r="L183" s="48">
        <f>IFERROR(VLOOKUP(B183,'Egyéni lista'!$B$4:$L$263,11,0),0)</f>
        <v>0</v>
      </c>
      <c r="M183" s="49">
        <f t="shared" ref="M183" si="103">SUM(E180:H183)</f>
        <v>0</v>
      </c>
    </row>
    <row r="184" spans="1:13" ht="15" hidden="1" x14ac:dyDescent="0.2">
      <c r="A184" s="216" t="s">
        <v>61</v>
      </c>
      <c r="B184" s="72"/>
      <c r="C184" s="35">
        <f>IFERROR(VLOOKUP(B184,'Egyéni lista'!$B$4:$L$263,2,0),0)</f>
        <v>0</v>
      </c>
      <c r="D184" s="36">
        <f>IFERROR(VLOOKUP(B184,'Egyéni lista'!$B$4:$L$263,3,0),0)</f>
        <v>0</v>
      </c>
      <c r="E184" s="28">
        <f>IFERROR(VLOOKUP(B184,'Egyéni lista'!$B$4:$L$263,4,0),0)</f>
        <v>0</v>
      </c>
      <c r="F184" s="28">
        <f>IFERROR(VLOOKUP(B184,'Egyéni lista'!$B$4:$L$263,5,0),0)</f>
        <v>0</v>
      </c>
      <c r="G184" s="28">
        <f>IFERROR(VLOOKUP(B184,'Egyéni lista'!$B$4:$L$263,6,0),0)</f>
        <v>0</v>
      </c>
      <c r="H184" s="28">
        <f>IFERROR(VLOOKUP(B184,'Egyéni lista'!$B$4:$L$263,7,0),0)</f>
        <v>0</v>
      </c>
      <c r="I184" s="121">
        <f>IFERROR(VLOOKUP(B184,'Egyéni lista'!$B$4:$L$263,8,0),0)</f>
        <v>0</v>
      </c>
      <c r="J184" s="132">
        <f>IFERROR(VLOOKUP(B184,'Egyéni lista'!$B$4:$L$263,9,0),0)</f>
        <v>0</v>
      </c>
      <c r="K184" s="150">
        <f>IFERROR(VLOOKUP(B184,'Egyéni lista'!$B$4:$L$263,10,0),0)</f>
        <v>0</v>
      </c>
      <c r="L184" s="37">
        <f>IFERROR(VLOOKUP(B184,'Egyéni lista'!$B$4:$L$263,11,0),0)</f>
        <v>0</v>
      </c>
      <c r="M184" s="38">
        <f t="shared" ref="M184" si="104">SUM(E184:H187)</f>
        <v>0</v>
      </c>
    </row>
    <row r="185" spans="1:13" ht="15" hidden="1" x14ac:dyDescent="0.2">
      <c r="A185" s="217"/>
      <c r="B185" s="73"/>
      <c r="C185" s="39">
        <f>IFERROR(VLOOKUP(B185,'Egyéni lista'!$B$4:$L$263,2,0),0)</f>
        <v>0</v>
      </c>
      <c r="D185" s="40">
        <f>IFERROR(VLOOKUP(B185,'Egyéni lista'!$B$4:$L$263,3,0),0)</f>
        <v>0</v>
      </c>
      <c r="E185" s="20">
        <f>IFERROR(VLOOKUP(B185,'Egyéni lista'!$B$4:$L$263,4,0),0)</f>
        <v>0</v>
      </c>
      <c r="F185" s="20">
        <f>IFERROR(VLOOKUP(B185,'Egyéni lista'!$B$4:$L$263,5,0),0)</f>
        <v>0</v>
      </c>
      <c r="G185" s="20">
        <f>IFERROR(VLOOKUP(B185,'Egyéni lista'!$B$4:$L$263,6,0),0)</f>
        <v>0</v>
      </c>
      <c r="H185" s="20">
        <f>IFERROR(VLOOKUP(B185,'Egyéni lista'!$B$4:$L$263,7,0),0)</f>
        <v>0</v>
      </c>
      <c r="I185" s="122">
        <f>IFERROR(VLOOKUP(B185,'Egyéni lista'!$B$4:$L$263,8,0),0)</f>
        <v>0</v>
      </c>
      <c r="J185" s="132">
        <f>IFERROR(VLOOKUP(B185,'Egyéni lista'!$B$4:$L$263,9,0),0)</f>
        <v>0</v>
      </c>
      <c r="K185" s="151">
        <f>IFERROR(VLOOKUP(B185,'Egyéni lista'!$B$4:$L$263,10,0),0)</f>
        <v>0</v>
      </c>
      <c r="L185" s="41">
        <f>IFERROR(VLOOKUP(B185,'Egyéni lista'!$B$4:$L$263,11,0),0)</f>
        <v>0</v>
      </c>
      <c r="M185" s="42">
        <f t="shared" ref="M185" si="105">SUM(E184:H187)</f>
        <v>0</v>
      </c>
    </row>
    <row r="186" spans="1:13" ht="15" hidden="1" x14ac:dyDescent="0.2">
      <c r="A186" s="217"/>
      <c r="B186" s="73"/>
      <c r="C186" s="43">
        <f>IFERROR(VLOOKUP(B186,'Egyéni lista'!$B$4:$L$263,2,0),0)</f>
        <v>0</v>
      </c>
      <c r="D186" s="44">
        <f>IFERROR(VLOOKUP(B186,'Egyéni lista'!$B$4:$L$263,3,0),0)</f>
        <v>0</v>
      </c>
      <c r="E186" s="134">
        <f>IFERROR(VLOOKUP(B186,'Egyéni lista'!$B$4:$L$263,4,0),0)</f>
        <v>0</v>
      </c>
      <c r="F186" s="134">
        <f>IFERROR(VLOOKUP(B186,'Egyéni lista'!$B$4:$L$263,5,0),0)</f>
        <v>0</v>
      </c>
      <c r="G186" s="134">
        <f>IFERROR(VLOOKUP(B186,'Egyéni lista'!$B$4:$L$263,6,0),0)</f>
        <v>0</v>
      </c>
      <c r="H186" s="134">
        <f>IFERROR(VLOOKUP(B186,'Egyéni lista'!$B$4:$L$263,7,0),0)</f>
        <v>0</v>
      </c>
      <c r="I186" s="135">
        <f>IFERROR(VLOOKUP(B186,'Egyéni lista'!$B$4:$L$263,8,0),0)</f>
        <v>0</v>
      </c>
      <c r="J186" s="133">
        <f>IFERROR(VLOOKUP(B186,'Egyéni lista'!$B$4:$L$263,9,0),0)</f>
        <v>0</v>
      </c>
      <c r="K186" s="151">
        <f>IFERROR(VLOOKUP(B186,'Egyéni lista'!$B$4:$L$263,10,0),0)</f>
        <v>0</v>
      </c>
      <c r="L186" s="45">
        <f>IFERROR(VLOOKUP(B186,'Egyéni lista'!$B$4:$L$263,11,0),0)</f>
        <v>0</v>
      </c>
      <c r="M186" s="42">
        <f t="shared" ref="M186" si="106">SUM(E184:H187)</f>
        <v>0</v>
      </c>
    </row>
    <row r="187" spans="1:13" ht="15.75" hidden="1" thickBot="1" x14ac:dyDescent="0.25">
      <c r="A187" s="218"/>
      <c r="B187" s="74"/>
      <c r="C187" s="46">
        <f>IFERROR(VLOOKUP(B187,'Egyéni lista'!$B$4:$L$263,2,0),0)</f>
        <v>0</v>
      </c>
      <c r="D187" s="51">
        <f>IFERROR(VLOOKUP(B187,'Egyéni lista'!$B$4:$L$263,3,0),0)</f>
        <v>0</v>
      </c>
      <c r="E187" s="136">
        <f>IFERROR(VLOOKUP(B187,'Egyéni lista'!$B$4:$L$263,4,0),0)</f>
        <v>0</v>
      </c>
      <c r="F187" s="137">
        <f>IFERROR(VLOOKUP(B187,'Egyéni lista'!$B$4:$L$263,5,0),0)</f>
        <v>0</v>
      </c>
      <c r="G187" s="137">
        <f>IFERROR(VLOOKUP(B187,'Egyéni lista'!$B$4:$L$263,6,0),0)</f>
        <v>0</v>
      </c>
      <c r="H187" s="137">
        <f>IFERROR(VLOOKUP(B187,'Egyéni lista'!$B$4:$L$263,7,0),0)</f>
        <v>0</v>
      </c>
      <c r="I187" s="138">
        <f>IFERROR(VLOOKUP(B187,'Egyéni lista'!$B$4:$L$263,8,0),0)</f>
        <v>0</v>
      </c>
      <c r="J187" s="139">
        <f>IFERROR(VLOOKUP(B187,'Egyéni lista'!$B$4:$L$263,9,0),0)</f>
        <v>0</v>
      </c>
      <c r="K187" s="152">
        <f>IFERROR(VLOOKUP(B187,'Egyéni lista'!$B$4:$L$263,10,0),0)</f>
        <v>0</v>
      </c>
      <c r="L187" s="48">
        <f>IFERROR(VLOOKUP(B187,'Egyéni lista'!$B$4:$L$263,11,0),0)</f>
        <v>0</v>
      </c>
      <c r="M187" s="49">
        <f t="shared" ref="M187" si="107">SUM(E184:H187)</f>
        <v>0</v>
      </c>
    </row>
    <row r="188" spans="1:13" ht="15" hidden="1" x14ac:dyDescent="0.2">
      <c r="A188" s="216" t="s">
        <v>62</v>
      </c>
      <c r="B188" s="72"/>
      <c r="C188" s="35">
        <f>IFERROR(VLOOKUP(B188,'Egyéni lista'!$B$4:$L$263,2,0),0)</f>
        <v>0</v>
      </c>
      <c r="D188" s="36">
        <f>IFERROR(VLOOKUP(B188,'Egyéni lista'!$B$4:$L$263,3,0),0)</f>
        <v>0</v>
      </c>
      <c r="E188" s="28">
        <f>IFERROR(VLOOKUP(B188,'Egyéni lista'!$B$4:$L$263,4,0),0)</f>
        <v>0</v>
      </c>
      <c r="F188" s="28">
        <f>IFERROR(VLOOKUP(B188,'Egyéni lista'!$B$4:$L$263,5,0),0)</f>
        <v>0</v>
      </c>
      <c r="G188" s="28">
        <f>IFERROR(VLOOKUP(B188,'Egyéni lista'!$B$4:$L$263,6,0),0)</f>
        <v>0</v>
      </c>
      <c r="H188" s="28">
        <f>IFERROR(VLOOKUP(B188,'Egyéni lista'!$B$4:$L$263,7,0),0)</f>
        <v>0</v>
      </c>
      <c r="I188" s="121">
        <f>IFERROR(VLOOKUP(B188,'Egyéni lista'!$B$4:$L$263,8,0),0)</f>
        <v>0</v>
      </c>
      <c r="J188" s="132">
        <f>IFERROR(VLOOKUP(B188,'Egyéni lista'!$B$4:$L$263,9,0),0)</f>
        <v>0</v>
      </c>
      <c r="K188" s="150">
        <f>IFERROR(VLOOKUP(B188,'Egyéni lista'!$B$4:$L$263,10,0),0)</f>
        <v>0</v>
      </c>
      <c r="L188" s="37">
        <f>IFERROR(VLOOKUP(B188,'Egyéni lista'!$B$4:$L$263,11,0),0)</f>
        <v>0</v>
      </c>
      <c r="M188" s="38">
        <f t="shared" ref="M188" si="108">SUM(E188:H191)</f>
        <v>0</v>
      </c>
    </row>
    <row r="189" spans="1:13" ht="15" hidden="1" x14ac:dyDescent="0.2">
      <c r="A189" s="217"/>
      <c r="B189" s="73"/>
      <c r="C189" s="39">
        <f>IFERROR(VLOOKUP(B189,'Egyéni lista'!$B$4:$L$263,2,0),0)</f>
        <v>0</v>
      </c>
      <c r="D189" s="40">
        <f>IFERROR(VLOOKUP(B189,'Egyéni lista'!$B$4:$L$263,3,0),0)</f>
        <v>0</v>
      </c>
      <c r="E189" s="20">
        <f>IFERROR(VLOOKUP(B189,'Egyéni lista'!$B$4:$L$263,4,0),0)</f>
        <v>0</v>
      </c>
      <c r="F189" s="20">
        <f>IFERROR(VLOOKUP(B189,'Egyéni lista'!$B$4:$L$263,5,0),0)</f>
        <v>0</v>
      </c>
      <c r="G189" s="20">
        <f>IFERROR(VLOOKUP(B189,'Egyéni lista'!$B$4:$L$263,6,0),0)</f>
        <v>0</v>
      </c>
      <c r="H189" s="20">
        <f>IFERROR(VLOOKUP(B189,'Egyéni lista'!$B$4:$L$263,7,0),0)</f>
        <v>0</v>
      </c>
      <c r="I189" s="122">
        <f>IFERROR(VLOOKUP(B189,'Egyéni lista'!$B$4:$L$263,8,0),0)</f>
        <v>0</v>
      </c>
      <c r="J189" s="132">
        <f>IFERROR(VLOOKUP(B189,'Egyéni lista'!$B$4:$L$263,9,0),0)</f>
        <v>0</v>
      </c>
      <c r="K189" s="151">
        <f>IFERROR(VLOOKUP(B189,'Egyéni lista'!$B$4:$L$263,10,0),0)</f>
        <v>0</v>
      </c>
      <c r="L189" s="41">
        <f>IFERROR(VLOOKUP(B189,'Egyéni lista'!$B$4:$L$263,11,0),0)</f>
        <v>0</v>
      </c>
      <c r="M189" s="42">
        <f t="shared" ref="M189" si="109">SUM(E188:H191)</f>
        <v>0</v>
      </c>
    </row>
    <row r="190" spans="1:13" ht="15" hidden="1" x14ac:dyDescent="0.2">
      <c r="A190" s="217"/>
      <c r="B190" s="73"/>
      <c r="C190" s="43">
        <f>IFERROR(VLOOKUP(B190,'Egyéni lista'!$B$4:$L$263,2,0),0)</f>
        <v>0</v>
      </c>
      <c r="D190" s="44">
        <f>IFERROR(VLOOKUP(B190,'Egyéni lista'!$B$4:$L$263,3,0),0)</f>
        <v>0</v>
      </c>
      <c r="E190" s="134">
        <f>IFERROR(VLOOKUP(B190,'Egyéni lista'!$B$4:$L$263,4,0),0)</f>
        <v>0</v>
      </c>
      <c r="F190" s="134">
        <f>IFERROR(VLOOKUP(B190,'Egyéni lista'!$B$4:$L$263,5,0),0)</f>
        <v>0</v>
      </c>
      <c r="G190" s="134">
        <f>IFERROR(VLOOKUP(B190,'Egyéni lista'!$B$4:$L$263,6,0),0)</f>
        <v>0</v>
      </c>
      <c r="H190" s="134">
        <f>IFERROR(VLOOKUP(B190,'Egyéni lista'!$B$4:$L$263,7,0),0)</f>
        <v>0</v>
      </c>
      <c r="I190" s="135">
        <f>IFERROR(VLOOKUP(B190,'Egyéni lista'!$B$4:$L$263,8,0),0)</f>
        <v>0</v>
      </c>
      <c r="J190" s="133">
        <f>IFERROR(VLOOKUP(B190,'Egyéni lista'!$B$4:$L$263,9,0),0)</f>
        <v>0</v>
      </c>
      <c r="K190" s="151">
        <f>IFERROR(VLOOKUP(B190,'Egyéni lista'!$B$4:$L$263,10,0),0)</f>
        <v>0</v>
      </c>
      <c r="L190" s="45">
        <f>IFERROR(VLOOKUP(B190,'Egyéni lista'!$B$4:$L$263,11,0),0)</f>
        <v>0</v>
      </c>
      <c r="M190" s="42">
        <f t="shared" ref="M190" si="110">SUM(E188:H191)</f>
        <v>0</v>
      </c>
    </row>
    <row r="191" spans="1:13" ht="15.75" hidden="1" thickBot="1" x14ac:dyDescent="0.25">
      <c r="A191" s="218"/>
      <c r="B191" s="74"/>
      <c r="C191" s="46">
        <f>IFERROR(VLOOKUP(B191,'Egyéni lista'!$B$4:$L$263,2,0),0)</f>
        <v>0</v>
      </c>
      <c r="D191" s="51">
        <f>IFERROR(VLOOKUP(B191,'Egyéni lista'!$B$4:$L$263,3,0),0)</f>
        <v>0</v>
      </c>
      <c r="E191" s="136">
        <f>IFERROR(VLOOKUP(B191,'Egyéni lista'!$B$4:$L$263,4,0),0)</f>
        <v>0</v>
      </c>
      <c r="F191" s="137">
        <f>IFERROR(VLOOKUP(B191,'Egyéni lista'!$B$4:$L$263,5,0),0)</f>
        <v>0</v>
      </c>
      <c r="G191" s="137">
        <f>IFERROR(VLOOKUP(B191,'Egyéni lista'!$B$4:$L$263,6,0),0)</f>
        <v>0</v>
      </c>
      <c r="H191" s="137">
        <f>IFERROR(VLOOKUP(B191,'Egyéni lista'!$B$4:$L$263,7,0),0)</f>
        <v>0</v>
      </c>
      <c r="I191" s="138">
        <f>IFERROR(VLOOKUP(B191,'Egyéni lista'!$B$4:$L$263,8,0),0)</f>
        <v>0</v>
      </c>
      <c r="J191" s="139">
        <f>IFERROR(VLOOKUP(B191,'Egyéni lista'!$B$4:$L$263,9,0),0)</f>
        <v>0</v>
      </c>
      <c r="K191" s="152">
        <f>IFERROR(VLOOKUP(B191,'Egyéni lista'!$B$4:$L$263,10,0),0)</f>
        <v>0</v>
      </c>
      <c r="L191" s="48">
        <f>IFERROR(VLOOKUP(B191,'Egyéni lista'!$B$4:$L$263,11,0),0)</f>
        <v>0</v>
      </c>
      <c r="M191" s="49">
        <f t="shared" ref="M191" si="111">SUM(E188:H191)</f>
        <v>0</v>
      </c>
    </row>
    <row r="192" spans="1:13" ht="15" hidden="1" x14ac:dyDescent="0.2">
      <c r="A192" s="216" t="s">
        <v>63</v>
      </c>
      <c r="B192" s="72"/>
      <c r="C192" s="35">
        <f>IFERROR(VLOOKUP(B192,'Egyéni lista'!$B$4:$L$263,2,0),0)</f>
        <v>0</v>
      </c>
      <c r="D192" s="36">
        <f>IFERROR(VLOOKUP(B192,'Egyéni lista'!$B$4:$L$263,3,0),0)</f>
        <v>0</v>
      </c>
      <c r="E192" s="28">
        <f>IFERROR(VLOOKUP(B192,'Egyéni lista'!$B$4:$L$263,4,0),0)</f>
        <v>0</v>
      </c>
      <c r="F192" s="28">
        <f>IFERROR(VLOOKUP(B192,'Egyéni lista'!$B$4:$L$263,5,0),0)</f>
        <v>0</v>
      </c>
      <c r="G192" s="28">
        <f>IFERROR(VLOOKUP(B192,'Egyéni lista'!$B$4:$L$263,6,0),0)</f>
        <v>0</v>
      </c>
      <c r="H192" s="28">
        <f>IFERROR(VLOOKUP(B192,'Egyéni lista'!$B$4:$L$263,7,0),0)</f>
        <v>0</v>
      </c>
      <c r="I192" s="121">
        <f>IFERROR(VLOOKUP(B192,'Egyéni lista'!$B$4:$L$263,8,0),0)</f>
        <v>0</v>
      </c>
      <c r="J192" s="132">
        <f>IFERROR(VLOOKUP(B192,'Egyéni lista'!$B$4:$L$263,9,0),0)</f>
        <v>0</v>
      </c>
      <c r="K192" s="150">
        <f>IFERROR(VLOOKUP(B192,'Egyéni lista'!$B$4:$L$263,10,0),0)</f>
        <v>0</v>
      </c>
      <c r="L192" s="37">
        <f>IFERROR(VLOOKUP(B192,'Egyéni lista'!$B$4:$L$263,11,0),0)</f>
        <v>0</v>
      </c>
      <c r="M192" s="38">
        <f t="shared" ref="M192" si="112">SUM(E192:H195)</f>
        <v>0</v>
      </c>
    </row>
    <row r="193" spans="1:13" ht="15" hidden="1" x14ac:dyDescent="0.2">
      <c r="A193" s="217"/>
      <c r="B193" s="73"/>
      <c r="C193" s="39">
        <f>IFERROR(VLOOKUP(B193,'Egyéni lista'!$B$4:$L$263,2,0),0)</f>
        <v>0</v>
      </c>
      <c r="D193" s="40">
        <f>IFERROR(VLOOKUP(B193,'Egyéni lista'!$B$4:$L$263,3,0),0)</f>
        <v>0</v>
      </c>
      <c r="E193" s="20">
        <f>IFERROR(VLOOKUP(B193,'Egyéni lista'!$B$4:$L$263,4,0),0)</f>
        <v>0</v>
      </c>
      <c r="F193" s="20">
        <f>IFERROR(VLOOKUP(B193,'Egyéni lista'!$B$4:$L$263,5,0),0)</f>
        <v>0</v>
      </c>
      <c r="G193" s="20">
        <f>IFERROR(VLOOKUP(B193,'Egyéni lista'!$B$4:$L$263,6,0),0)</f>
        <v>0</v>
      </c>
      <c r="H193" s="20">
        <f>IFERROR(VLOOKUP(B193,'Egyéni lista'!$B$4:$L$263,7,0),0)</f>
        <v>0</v>
      </c>
      <c r="I193" s="122">
        <f>IFERROR(VLOOKUP(B193,'Egyéni lista'!$B$4:$L$263,8,0),0)</f>
        <v>0</v>
      </c>
      <c r="J193" s="132">
        <f>IFERROR(VLOOKUP(B193,'Egyéni lista'!$B$4:$L$263,9,0),0)</f>
        <v>0</v>
      </c>
      <c r="K193" s="151">
        <f>IFERROR(VLOOKUP(B193,'Egyéni lista'!$B$4:$L$263,10,0),0)</f>
        <v>0</v>
      </c>
      <c r="L193" s="41">
        <f>IFERROR(VLOOKUP(B193,'Egyéni lista'!$B$4:$L$263,11,0),0)</f>
        <v>0</v>
      </c>
      <c r="M193" s="42">
        <f t="shared" ref="M193" si="113">SUM(E192:H195)</f>
        <v>0</v>
      </c>
    </row>
    <row r="194" spans="1:13" ht="15" hidden="1" x14ac:dyDescent="0.2">
      <c r="A194" s="217"/>
      <c r="B194" s="73"/>
      <c r="C194" s="43">
        <f>IFERROR(VLOOKUP(B194,'Egyéni lista'!$B$4:$L$263,2,0),0)</f>
        <v>0</v>
      </c>
      <c r="D194" s="44">
        <f>IFERROR(VLOOKUP(B194,'Egyéni lista'!$B$4:$L$263,3,0),0)</f>
        <v>0</v>
      </c>
      <c r="E194" s="134">
        <f>IFERROR(VLOOKUP(B194,'Egyéni lista'!$B$4:$L$263,4,0),0)</f>
        <v>0</v>
      </c>
      <c r="F194" s="134">
        <f>IFERROR(VLOOKUP(B194,'Egyéni lista'!$B$4:$L$263,5,0),0)</f>
        <v>0</v>
      </c>
      <c r="G194" s="134">
        <f>IFERROR(VLOOKUP(B194,'Egyéni lista'!$B$4:$L$263,6,0),0)</f>
        <v>0</v>
      </c>
      <c r="H194" s="134">
        <f>IFERROR(VLOOKUP(B194,'Egyéni lista'!$B$4:$L$263,7,0),0)</f>
        <v>0</v>
      </c>
      <c r="I194" s="135">
        <f>IFERROR(VLOOKUP(B194,'Egyéni lista'!$B$4:$L$263,8,0),0)</f>
        <v>0</v>
      </c>
      <c r="J194" s="133">
        <f>IFERROR(VLOOKUP(B194,'Egyéni lista'!$B$4:$L$263,9,0),0)</f>
        <v>0</v>
      </c>
      <c r="K194" s="151">
        <f>IFERROR(VLOOKUP(B194,'Egyéni lista'!$B$4:$L$263,10,0),0)</f>
        <v>0</v>
      </c>
      <c r="L194" s="45">
        <f>IFERROR(VLOOKUP(B194,'Egyéni lista'!$B$4:$L$263,11,0),0)</f>
        <v>0</v>
      </c>
      <c r="M194" s="42">
        <f t="shared" ref="M194" si="114">SUM(E192:H195)</f>
        <v>0</v>
      </c>
    </row>
    <row r="195" spans="1:13" ht="15.75" hidden="1" thickBot="1" x14ac:dyDescent="0.25">
      <c r="A195" s="218"/>
      <c r="B195" s="74"/>
      <c r="C195" s="46">
        <f>IFERROR(VLOOKUP(B195,'Egyéni lista'!$B$4:$L$263,2,0),0)</f>
        <v>0</v>
      </c>
      <c r="D195" s="51">
        <f>IFERROR(VLOOKUP(B195,'Egyéni lista'!$B$4:$L$263,3,0),0)</f>
        <v>0</v>
      </c>
      <c r="E195" s="136">
        <f>IFERROR(VLOOKUP(B195,'Egyéni lista'!$B$4:$L$263,4,0),0)</f>
        <v>0</v>
      </c>
      <c r="F195" s="137">
        <f>IFERROR(VLOOKUP(B195,'Egyéni lista'!$B$4:$L$263,5,0),0)</f>
        <v>0</v>
      </c>
      <c r="G195" s="137">
        <f>IFERROR(VLOOKUP(B195,'Egyéni lista'!$B$4:$L$263,6,0),0)</f>
        <v>0</v>
      </c>
      <c r="H195" s="137">
        <f>IFERROR(VLOOKUP(B195,'Egyéni lista'!$B$4:$L$263,7,0),0)</f>
        <v>0</v>
      </c>
      <c r="I195" s="138">
        <f>IFERROR(VLOOKUP(B195,'Egyéni lista'!$B$4:$L$263,8,0),0)</f>
        <v>0</v>
      </c>
      <c r="J195" s="139">
        <f>IFERROR(VLOOKUP(B195,'Egyéni lista'!$B$4:$L$263,9,0),0)</f>
        <v>0</v>
      </c>
      <c r="K195" s="152">
        <f>IFERROR(VLOOKUP(B195,'Egyéni lista'!$B$4:$L$263,10,0),0)</f>
        <v>0</v>
      </c>
      <c r="L195" s="48">
        <f>IFERROR(VLOOKUP(B195,'Egyéni lista'!$B$4:$L$263,11,0),0)</f>
        <v>0</v>
      </c>
      <c r="M195" s="49">
        <f t="shared" ref="M195" si="115">SUM(E192:H195)</f>
        <v>0</v>
      </c>
    </row>
    <row r="196" spans="1:13" ht="15" hidden="1" x14ac:dyDescent="0.2">
      <c r="A196" s="216" t="s">
        <v>64</v>
      </c>
      <c r="B196" s="72"/>
      <c r="C196" s="35">
        <f>IFERROR(VLOOKUP(B196,'Egyéni lista'!$B$4:$L$263,2,0),0)</f>
        <v>0</v>
      </c>
      <c r="D196" s="36">
        <f>IFERROR(VLOOKUP(B196,'Egyéni lista'!$B$4:$L$263,3,0),0)</f>
        <v>0</v>
      </c>
      <c r="E196" s="28">
        <f>IFERROR(VLOOKUP(B196,'Egyéni lista'!$B$4:$L$263,4,0),0)</f>
        <v>0</v>
      </c>
      <c r="F196" s="28">
        <f>IFERROR(VLOOKUP(B196,'Egyéni lista'!$B$4:$L$263,5,0),0)</f>
        <v>0</v>
      </c>
      <c r="G196" s="28">
        <f>IFERROR(VLOOKUP(B196,'Egyéni lista'!$B$4:$L$263,6,0),0)</f>
        <v>0</v>
      </c>
      <c r="H196" s="28">
        <f>IFERROR(VLOOKUP(B196,'Egyéni lista'!$B$4:$L$263,7,0),0)</f>
        <v>0</v>
      </c>
      <c r="I196" s="121">
        <f>IFERROR(VLOOKUP(B196,'Egyéni lista'!$B$4:$L$263,8,0),0)</f>
        <v>0</v>
      </c>
      <c r="J196" s="132">
        <f>IFERROR(VLOOKUP(B196,'Egyéni lista'!$B$4:$L$263,9,0),0)</f>
        <v>0</v>
      </c>
      <c r="K196" s="150">
        <f>IFERROR(VLOOKUP(B196,'Egyéni lista'!$B$4:$L$263,10,0),0)</f>
        <v>0</v>
      </c>
      <c r="L196" s="37">
        <f>IFERROR(VLOOKUP(B196,'Egyéni lista'!$B$4:$L$263,11,0),0)</f>
        <v>0</v>
      </c>
      <c r="M196" s="38">
        <f t="shared" ref="M196" si="116">SUM(E196:H199)</f>
        <v>0</v>
      </c>
    </row>
    <row r="197" spans="1:13" ht="15" hidden="1" x14ac:dyDescent="0.2">
      <c r="A197" s="217"/>
      <c r="B197" s="73"/>
      <c r="C197" s="39">
        <f>IFERROR(VLOOKUP(B197,'Egyéni lista'!$B$4:$L$263,2,0),0)</f>
        <v>0</v>
      </c>
      <c r="D197" s="40">
        <f>IFERROR(VLOOKUP(B197,'Egyéni lista'!$B$4:$L$263,3,0),0)</f>
        <v>0</v>
      </c>
      <c r="E197" s="20">
        <f>IFERROR(VLOOKUP(B197,'Egyéni lista'!$B$4:$L$263,4,0),0)</f>
        <v>0</v>
      </c>
      <c r="F197" s="20">
        <f>IFERROR(VLOOKUP(B197,'Egyéni lista'!$B$4:$L$263,5,0),0)</f>
        <v>0</v>
      </c>
      <c r="G197" s="20">
        <f>IFERROR(VLOOKUP(B197,'Egyéni lista'!$B$4:$L$263,6,0),0)</f>
        <v>0</v>
      </c>
      <c r="H197" s="20">
        <f>IFERROR(VLOOKUP(B197,'Egyéni lista'!$B$4:$L$263,7,0),0)</f>
        <v>0</v>
      </c>
      <c r="I197" s="122">
        <f>IFERROR(VLOOKUP(B197,'Egyéni lista'!$B$4:$L$263,8,0),0)</f>
        <v>0</v>
      </c>
      <c r="J197" s="132">
        <f>IFERROR(VLOOKUP(B197,'Egyéni lista'!$B$4:$L$263,9,0),0)</f>
        <v>0</v>
      </c>
      <c r="K197" s="151">
        <f>IFERROR(VLOOKUP(B197,'Egyéni lista'!$B$4:$L$263,10,0),0)</f>
        <v>0</v>
      </c>
      <c r="L197" s="41">
        <f>IFERROR(VLOOKUP(B197,'Egyéni lista'!$B$4:$L$263,11,0),0)</f>
        <v>0</v>
      </c>
      <c r="M197" s="42">
        <f t="shared" ref="M197" si="117">SUM(E196:H199)</f>
        <v>0</v>
      </c>
    </row>
    <row r="198" spans="1:13" ht="15" hidden="1" x14ac:dyDescent="0.2">
      <c r="A198" s="217"/>
      <c r="B198" s="73"/>
      <c r="C198" s="43">
        <f>IFERROR(VLOOKUP(B198,'Egyéni lista'!$B$4:$L$263,2,0),0)</f>
        <v>0</v>
      </c>
      <c r="D198" s="44">
        <f>IFERROR(VLOOKUP(B198,'Egyéni lista'!$B$4:$L$263,3,0),0)</f>
        <v>0</v>
      </c>
      <c r="E198" s="134">
        <f>IFERROR(VLOOKUP(B198,'Egyéni lista'!$B$4:$L$263,4,0),0)</f>
        <v>0</v>
      </c>
      <c r="F198" s="134">
        <f>IFERROR(VLOOKUP(B198,'Egyéni lista'!$B$4:$L$263,5,0),0)</f>
        <v>0</v>
      </c>
      <c r="G198" s="134">
        <f>IFERROR(VLOOKUP(B198,'Egyéni lista'!$B$4:$L$263,6,0),0)</f>
        <v>0</v>
      </c>
      <c r="H198" s="134">
        <f>IFERROR(VLOOKUP(B198,'Egyéni lista'!$B$4:$L$263,7,0),0)</f>
        <v>0</v>
      </c>
      <c r="I198" s="135">
        <f>IFERROR(VLOOKUP(B198,'Egyéni lista'!$B$4:$L$263,8,0),0)</f>
        <v>0</v>
      </c>
      <c r="J198" s="133">
        <f>IFERROR(VLOOKUP(B198,'Egyéni lista'!$B$4:$L$263,9,0),0)</f>
        <v>0</v>
      </c>
      <c r="K198" s="151">
        <f>IFERROR(VLOOKUP(B198,'Egyéni lista'!$B$4:$L$263,10,0),0)</f>
        <v>0</v>
      </c>
      <c r="L198" s="45">
        <f>IFERROR(VLOOKUP(B198,'Egyéni lista'!$B$4:$L$263,11,0),0)</f>
        <v>0</v>
      </c>
      <c r="M198" s="42">
        <f t="shared" ref="M198" si="118">SUM(E196:H199)</f>
        <v>0</v>
      </c>
    </row>
    <row r="199" spans="1:13" ht="15.75" hidden="1" thickBot="1" x14ac:dyDescent="0.25">
      <c r="A199" s="218"/>
      <c r="B199" s="74"/>
      <c r="C199" s="46">
        <f>IFERROR(VLOOKUP(B199,'Egyéni lista'!$B$4:$L$263,2,0),0)</f>
        <v>0</v>
      </c>
      <c r="D199" s="51">
        <f>IFERROR(VLOOKUP(B199,'Egyéni lista'!$B$4:$L$263,3,0),0)</f>
        <v>0</v>
      </c>
      <c r="E199" s="136">
        <f>IFERROR(VLOOKUP(B199,'Egyéni lista'!$B$4:$L$263,4,0),0)</f>
        <v>0</v>
      </c>
      <c r="F199" s="137">
        <f>IFERROR(VLOOKUP(B199,'Egyéni lista'!$B$4:$L$263,5,0),0)</f>
        <v>0</v>
      </c>
      <c r="G199" s="137">
        <f>IFERROR(VLOOKUP(B199,'Egyéni lista'!$B$4:$L$263,6,0),0)</f>
        <v>0</v>
      </c>
      <c r="H199" s="137">
        <f>IFERROR(VLOOKUP(B199,'Egyéni lista'!$B$4:$L$263,7,0),0)</f>
        <v>0</v>
      </c>
      <c r="I199" s="138">
        <f>IFERROR(VLOOKUP(B199,'Egyéni lista'!$B$4:$L$263,8,0),0)</f>
        <v>0</v>
      </c>
      <c r="J199" s="139">
        <f>IFERROR(VLOOKUP(B199,'Egyéni lista'!$B$4:$L$263,9,0),0)</f>
        <v>0</v>
      </c>
      <c r="K199" s="152">
        <f>IFERROR(VLOOKUP(B199,'Egyéni lista'!$B$4:$L$263,10,0),0)</f>
        <v>0</v>
      </c>
      <c r="L199" s="48">
        <f>IFERROR(VLOOKUP(B199,'Egyéni lista'!$B$4:$L$263,11,0),0)</f>
        <v>0</v>
      </c>
      <c r="M199" s="49">
        <f t="shared" ref="M199" si="119">SUM(E196:H199)</f>
        <v>0</v>
      </c>
    </row>
    <row r="200" spans="1:13" ht="15" hidden="1" x14ac:dyDescent="0.2">
      <c r="A200" s="216" t="s">
        <v>65</v>
      </c>
      <c r="B200" s="72"/>
      <c r="C200" s="35">
        <f>IFERROR(VLOOKUP(B200,'Egyéni lista'!$B$4:$L$263,2,0),0)</f>
        <v>0</v>
      </c>
      <c r="D200" s="36">
        <f>IFERROR(VLOOKUP(B200,'Egyéni lista'!$B$4:$L$263,3,0),0)</f>
        <v>0</v>
      </c>
      <c r="E200" s="28">
        <f>IFERROR(VLOOKUP(B200,'Egyéni lista'!$B$4:$L$263,4,0),0)</f>
        <v>0</v>
      </c>
      <c r="F200" s="28">
        <f>IFERROR(VLOOKUP(B200,'Egyéni lista'!$B$4:$L$263,5,0),0)</f>
        <v>0</v>
      </c>
      <c r="G200" s="28">
        <f>IFERROR(VLOOKUP(B200,'Egyéni lista'!$B$4:$L$263,6,0),0)</f>
        <v>0</v>
      </c>
      <c r="H200" s="28">
        <f>IFERROR(VLOOKUP(B200,'Egyéni lista'!$B$4:$L$263,7,0),0)</f>
        <v>0</v>
      </c>
      <c r="I200" s="121">
        <f>IFERROR(VLOOKUP(B200,'Egyéni lista'!$B$4:$L$263,8,0),0)</f>
        <v>0</v>
      </c>
      <c r="J200" s="132">
        <f>IFERROR(VLOOKUP(B200,'Egyéni lista'!$B$4:$L$263,9,0),0)</f>
        <v>0</v>
      </c>
      <c r="K200" s="150">
        <f>IFERROR(VLOOKUP(B200,'Egyéni lista'!$B$4:$L$263,10,0),0)</f>
        <v>0</v>
      </c>
      <c r="L200" s="37">
        <f>IFERROR(VLOOKUP(B200,'Egyéni lista'!$B$4:$L$263,11,0),0)</f>
        <v>0</v>
      </c>
      <c r="M200" s="38">
        <f t="shared" ref="M200" si="120">SUM(E200:H203)</f>
        <v>0</v>
      </c>
    </row>
    <row r="201" spans="1:13" ht="15" hidden="1" x14ac:dyDescent="0.2">
      <c r="A201" s="217"/>
      <c r="B201" s="73"/>
      <c r="C201" s="39">
        <f>IFERROR(VLOOKUP(B201,'Egyéni lista'!$B$4:$L$263,2,0),0)</f>
        <v>0</v>
      </c>
      <c r="D201" s="40">
        <f>IFERROR(VLOOKUP(B201,'Egyéni lista'!$B$4:$L$263,3,0),0)</f>
        <v>0</v>
      </c>
      <c r="E201" s="20">
        <f>IFERROR(VLOOKUP(B201,'Egyéni lista'!$B$4:$L$263,4,0),0)</f>
        <v>0</v>
      </c>
      <c r="F201" s="20">
        <f>IFERROR(VLOOKUP(B201,'Egyéni lista'!$B$4:$L$263,5,0),0)</f>
        <v>0</v>
      </c>
      <c r="G201" s="20">
        <f>IFERROR(VLOOKUP(B201,'Egyéni lista'!$B$4:$L$263,6,0),0)</f>
        <v>0</v>
      </c>
      <c r="H201" s="20">
        <f>IFERROR(VLOOKUP(B201,'Egyéni lista'!$B$4:$L$263,7,0),0)</f>
        <v>0</v>
      </c>
      <c r="I201" s="122">
        <f>IFERROR(VLOOKUP(B201,'Egyéni lista'!$B$4:$L$263,8,0),0)</f>
        <v>0</v>
      </c>
      <c r="J201" s="132">
        <f>IFERROR(VLOOKUP(B201,'Egyéni lista'!$B$4:$L$263,9,0),0)</f>
        <v>0</v>
      </c>
      <c r="K201" s="151">
        <f>IFERROR(VLOOKUP(B201,'Egyéni lista'!$B$4:$L$263,10,0),0)</f>
        <v>0</v>
      </c>
      <c r="L201" s="41">
        <f>IFERROR(VLOOKUP(B201,'Egyéni lista'!$B$4:$L$263,11,0),0)</f>
        <v>0</v>
      </c>
      <c r="M201" s="42">
        <f t="shared" ref="M201" si="121">SUM(E200:H203)</f>
        <v>0</v>
      </c>
    </row>
    <row r="202" spans="1:13" ht="15" hidden="1" x14ac:dyDescent="0.2">
      <c r="A202" s="217"/>
      <c r="B202" s="73"/>
      <c r="C202" s="43">
        <f>IFERROR(VLOOKUP(B202,'Egyéni lista'!$B$4:$L$263,2,0),0)</f>
        <v>0</v>
      </c>
      <c r="D202" s="44">
        <f>IFERROR(VLOOKUP(B202,'Egyéni lista'!$B$4:$L$263,3,0),0)</f>
        <v>0</v>
      </c>
      <c r="E202" s="134">
        <f>IFERROR(VLOOKUP(B202,'Egyéni lista'!$B$4:$L$263,4,0),0)</f>
        <v>0</v>
      </c>
      <c r="F202" s="134">
        <f>IFERROR(VLOOKUP(B202,'Egyéni lista'!$B$4:$L$263,5,0),0)</f>
        <v>0</v>
      </c>
      <c r="G202" s="134">
        <f>IFERROR(VLOOKUP(B202,'Egyéni lista'!$B$4:$L$263,6,0),0)</f>
        <v>0</v>
      </c>
      <c r="H202" s="134">
        <f>IFERROR(VLOOKUP(B202,'Egyéni lista'!$B$4:$L$263,7,0),0)</f>
        <v>0</v>
      </c>
      <c r="I202" s="135">
        <f>IFERROR(VLOOKUP(B202,'Egyéni lista'!$B$4:$L$263,8,0),0)</f>
        <v>0</v>
      </c>
      <c r="J202" s="133">
        <f>IFERROR(VLOOKUP(B202,'Egyéni lista'!$B$4:$L$263,9,0),0)</f>
        <v>0</v>
      </c>
      <c r="K202" s="151">
        <f>IFERROR(VLOOKUP(B202,'Egyéni lista'!$B$4:$L$263,10,0),0)</f>
        <v>0</v>
      </c>
      <c r="L202" s="45">
        <f>IFERROR(VLOOKUP(B202,'Egyéni lista'!$B$4:$L$263,11,0),0)</f>
        <v>0</v>
      </c>
      <c r="M202" s="42">
        <f t="shared" ref="M202" si="122">SUM(E200:H203)</f>
        <v>0</v>
      </c>
    </row>
    <row r="203" spans="1:13" ht="15.75" hidden="1" thickBot="1" x14ac:dyDescent="0.25">
      <c r="A203" s="218"/>
      <c r="B203" s="74"/>
      <c r="C203" s="46">
        <f>IFERROR(VLOOKUP(B203,'Egyéni lista'!$B$4:$L$263,2,0),0)</f>
        <v>0</v>
      </c>
      <c r="D203" s="51">
        <f>IFERROR(VLOOKUP(B203,'Egyéni lista'!$B$4:$L$263,3,0),0)</f>
        <v>0</v>
      </c>
      <c r="E203" s="136">
        <f>IFERROR(VLOOKUP(B203,'Egyéni lista'!$B$4:$L$263,4,0),0)</f>
        <v>0</v>
      </c>
      <c r="F203" s="137">
        <f>IFERROR(VLOOKUP(B203,'Egyéni lista'!$B$4:$L$263,5,0),0)</f>
        <v>0</v>
      </c>
      <c r="G203" s="137">
        <f>IFERROR(VLOOKUP(B203,'Egyéni lista'!$B$4:$L$263,6,0),0)</f>
        <v>0</v>
      </c>
      <c r="H203" s="137">
        <f>IFERROR(VLOOKUP(B203,'Egyéni lista'!$B$4:$L$263,7,0),0)</f>
        <v>0</v>
      </c>
      <c r="I203" s="138">
        <f>IFERROR(VLOOKUP(B203,'Egyéni lista'!$B$4:$L$263,8,0),0)</f>
        <v>0</v>
      </c>
      <c r="J203" s="139">
        <f>IFERROR(VLOOKUP(B203,'Egyéni lista'!$B$4:$L$263,9,0),0)</f>
        <v>0</v>
      </c>
      <c r="K203" s="152">
        <f>IFERROR(VLOOKUP(B203,'Egyéni lista'!$B$4:$L$263,10,0),0)</f>
        <v>0</v>
      </c>
      <c r="L203" s="48">
        <f>IFERROR(VLOOKUP(B203,'Egyéni lista'!$B$4:$L$263,11,0),0)</f>
        <v>0</v>
      </c>
      <c r="M203" s="49">
        <f t="shared" ref="M203" si="123">SUM(E200:H203)</f>
        <v>0</v>
      </c>
    </row>
    <row r="204" spans="1:13" ht="15" hidden="1" x14ac:dyDescent="0.2">
      <c r="A204" s="216" t="s">
        <v>66</v>
      </c>
      <c r="B204" s="72"/>
      <c r="C204" s="35">
        <f>IFERROR(VLOOKUP(B204,'Egyéni lista'!$B$4:$L$263,2,0),0)</f>
        <v>0</v>
      </c>
      <c r="D204" s="36">
        <f>IFERROR(VLOOKUP(B204,'Egyéni lista'!$B$4:$L$263,3,0),0)</f>
        <v>0</v>
      </c>
      <c r="E204" s="28">
        <f>IFERROR(VLOOKUP(B204,'Egyéni lista'!$B$4:$L$263,4,0),0)</f>
        <v>0</v>
      </c>
      <c r="F204" s="28">
        <f>IFERROR(VLOOKUP(B204,'Egyéni lista'!$B$4:$L$263,5,0),0)</f>
        <v>0</v>
      </c>
      <c r="G204" s="28">
        <f>IFERROR(VLOOKUP(B204,'Egyéni lista'!$B$4:$L$263,6,0),0)</f>
        <v>0</v>
      </c>
      <c r="H204" s="28">
        <f>IFERROR(VLOOKUP(B204,'Egyéni lista'!$B$4:$L$263,7,0),0)</f>
        <v>0</v>
      </c>
      <c r="I204" s="121">
        <f>IFERROR(VLOOKUP(B204,'Egyéni lista'!$B$4:$L$263,8,0),0)</f>
        <v>0</v>
      </c>
      <c r="J204" s="132">
        <f>IFERROR(VLOOKUP(B204,'Egyéni lista'!$B$4:$L$263,9,0),0)</f>
        <v>0</v>
      </c>
      <c r="K204" s="150">
        <f>IFERROR(VLOOKUP(B204,'Egyéni lista'!$B$4:$L$263,10,0),0)</f>
        <v>0</v>
      </c>
      <c r="L204" s="37">
        <f>IFERROR(VLOOKUP(B204,'Egyéni lista'!$B$4:$L$263,11,0),0)</f>
        <v>0</v>
      </c>
      <c r="M204" s="38">
        <f t="shared" ref="M204" si="124">SUM(E204:H207)</f>
        <v>0</v>
      </c>
    </row>
    <row r="205" spans="1:13" ht="15" hidden="1" x14ac:dyDescent="0.2">
      <c r="A205" s="217"/>
      <c r="B205" s="73"/>
      <c r="C205" s="39">
        <f>IFERROR(VLOOKUP(B205,'Egyéni lista'!$B$4:$L$263,2,0),0)</f>
        <v>0</v>
      </c>
      <c r="D205" s="40">
        <f>IFERROR(VLOOKUP(B205,'Egyéni lista'!$B$4:$L$263,3,0),0)</f>
        <v>0</v>
      </c>
      <c r="E205" s="20">
        <f>IFERROR(VLOOKUP(B205,'Egyéni lista'!$B$4:$L$263,4,0),0)</f>
        <v>0</v>
      </c>
      <c r="F205" s="20">
        <f>IFERROR(VLOOKUP(B205,'Egyéni lista'!$B$4:$L$263,5,0),0)</f>
        <v>0</v>
      </c>
      <c r="G205" s="20">
        <f>IFERROR(VLOOKUP(B205,'Egyéni lista'!$B$4:$L$263,6,0),0)</f>
        <v>0</v>
      </c>
      <c r="H205" s="20">
        <f>IFERROR(VLOOKUP(B205,'Egyéni lista'!$B$4:$L$263,7,0),0)</f>
        <v>0</v>
      </c>
      <c r="I205" s="122">
        <f>IFERROR(VLOOKUP(B205,'Egyéni lista'!$B$4:$L$263,8,0),0)</f>
        <v>0</v>
      </c>
      <c r="J205" s="132">
        <f>IFERROR(VLOOKUP(B205,'Egyéni lista'!$B$4:$L$263,9,0),0)</f>
        <v>0</v>
      </c>
      <c r="K205" s="151">
        <f>IFERROR(VLOOKUP(B205,'Egyéni lista'!$B$4:$L$263,10,0),0)</f>
        <v>0</v>
      </c>
      <c r="L205" s="41">
        <f>IFERROR(VLOOKUP(B205,'Egyéni lista'!$B$4:$L$263,11,0),0)</f>
        <v>0</v>
      </c>
      <c r="M205" s="42">
        <f t="shared" ref="M205" si="125">SUM(E204:H207)</f>
        <v>0</v>
      </c>
    </row>
    <row r="206" spans="1:13" ht="15" hidden="1" x14ac:dyDescent="0.2">
      <c r="A206" s="217"/>
      <c r="B206" s="73"/>
      <c r="C206" s="43">
        <f>IFERROR(VLOOKUP(B206,'Egyéni lista'!$B$4:$L$263,2,0),0)</f>
        <v>0</v>
      </c>
      <c r="D206" s="44">
        <f>IFERROR(VLOOKUP(B206,'Egyéni lista'!$B$4:$L$263,3,0),0)</f>
        <v>0</v>
      </c>
      <c r="E206" s="134">
        <f>IFERROR(VLOOKUP(B206,'Egyéni lista'!$B$4:$L$263,4,0),0)</f>
        <v>0</v>
      </c>
      <c r="F206" s="134">
        <f>IFERROR(VLOOKUP(B206,'Egyéni lista'!$B$4:$L$263,5,0),0)</f>
        <v>0</v>
      </c>
      <c r="G206" s="134">
        <f>IFERROR(VLOOKUP(B206,'Egyéni lista'!$B$4:$L$263,6,0),0)</f>
        <v>0</v>
      </c>
      <c r="H206" s="134">
        <f>IFERROR(VLOOKUP(B206,'Egyéni lista'!$B$4:$L$263,7,0),0)</f>
        <v>0</v>
      </c>
      <c r="I206" s="135">
        <f>IFERROR(VLOOKUP(B206,'Egyéni lista'!$B$4:$L$263,8,0),0)</f>
        <v>0</v>
      </c>
      <c r="J206" s="133">
        <f>IFERROR(VLOOKUP(B206,'Egyéni lista'!$B$4:$L$263,9,0),0)</f>
        <v>0</v>
      </c>
      <c r="K206" s="151">
        <f>IFERROR(VLOOKUP(B206,'Egyéni lista'!$B$4:$L$263,10,0),0)</f>
        <v>0</v>
      </c>
      <c r="L206" s="45">
        <f>IFERROR(VLOOKUP(B206,'Egyéni lista'!$B$4:$L$263,11,0),0)</f>
        <v>0</v>
      </c>
      <c r="M206" s="42">
        <f t="shared" ref="M206" si="126">SUM(E204:H207)</f>
        <v>0</v>
      </c>
    </row>
    <row r="207" spans="1:13" ht="15.75" hidden="1" thickBot="1" x14ac:dyDescent="0.25">
      <c r="A207" s="218"/>
      <c r="B207" s="74"/>
      <c r="C207" s="46">
        <f>IFERROR(VLOOKUP(B207,'Egyéni lista'!$B$4:$L$263,2,0),0)</f>
        <v>0</v>
      </c>
      <c r="D207" s="51">
        <f>IFERROR(VLOOKUP(B207,'Egyéni lista'!$B$4:$L$263,3,0),0)</f>
        <v>0</v>
      </c>
      <c r="E207" s="136">
        <f>IFERROR(VLOOKUP(B207,'Egyéni lista'!$B$4:$L$263,4,0),0)</f>
        <v>0</v>
      </c>
      <c r="F207" s="137">
        <f>IFERROR(VLOOKUP(B207,'Egyéni lista'!$B$4:$L$263,5,0),0)</f>
        <v>0</v>
      </c>
      <c r="G207" s="137">
        <f>IFERROR(VLOOKUP(B207,'Egyéni lista'!$B$4:$L$263,6,0),0)</f>
        <v>0</v>
      </c>
      <c r="H207" s="137">
        <f>IFERROR(VLOOKUP(B207,'Egyéni lista'!$B$4:$L$263,7,0),0)</f>
        <v>0</v>
      </c>
      <c r="I207" s="138">
        <f>IFERROR(VLOOKUP(B207,'Egyéni lista'!$B$4:$L$263,8,0),0)</f>
        <v>0</v>
      </c>
      <c r="J207" s="139">
        <f>IFERROR(VLOOKUP(B207,'Egyéni lista'!$B$4:$L$263,9,0),0)</f>
        <v>0</v>
      </c>
      <c r="K207" s="152">
        <f>IFERROR(VLOOKUP(B207,'Egyéni lista'!$B$4:$L$263,10,0),0)</f>
        <v>0</v>
      </c>
      <c r="L207" s="48">
        <f>IFERROR(VLOOKUP(B207,'Egyéni lista'!$B$4:$L$263,11,0),0)</f>
        <v>0</v>
      </c>
      <c r="M207" s="49">
        <f t="shared" ref="M207" si="127">SUM(E204:H207)</f>
        <v>0</v>
      </c>
    </row>
    <row r="208" spans="1:13" ht="15" hidden="1" x14ac:dyDescent="0.2">
      <c r="A208" s="216" t="s">
        <v>67</v>
      </c>
      <c r="B208" s="72"/>
      <c r="C208" s="35">
        <f>IFERROR(VLOOKUP(B208,'Egyéni lista'!$B$4:$L$263,2,0),0)</f>
        <v>0</v>
      </c>
      <c r="D208" s="36">
        <f>IFERROR(VLOOKUP(B208,'Egyéni lista'!$B$4:$L$263,3,0),0)</f>
        <v>0</v>
      </c>
      <c r="E208" s="28">
        <f>IFERROR(VLOOKUP(B208,'Egyéni lista'!$B$4:$L$263,4,0),0)</f>
        <v>0</v>
      </c>
      <c r="F208" s="28">
        <f>IFERROR(VLOOKUP(B208,'Egyéni lista'!$B$4:$L$263,5,0),0)</f>
        <v>0</v>
      </c>
      <c r="G208" s="28">
        <f>IFERROR(VLOOKUP(B208,'Egyéni lista'!$B$4:$L$263,6,0),0)</f>
        <v>0</v>
      </c>
      <c r="H208" s="28">
        <f>IFERROR(VLOOKUP(B208,'Egyéni lista'!$B$4:$L$263,7,0),0)</f>
        <v>0</v>
      </c>
      <c r="I208" s="121">
        <f>IFERROR(VLOOKUP(B208,'Egyéni lista'!$B$4:$L$263,8,0),0)</f>
        <v>0</v>
      </c>
      <c r="J208" s="132">
        <f>IFERROR(VLOOKUP(B208,'Egyéni lista'!$B$4:$L$263,9,0),0)</f>
        <v>0</v>
      </c>
      <c r="K208" s="150">
        <f>IFERROR(VLOOKUP(B208,'Egyéni lista'!$B$4:$L$263,10,0),0)</f>
        <v>0</v>
      </c>
      <c r="L208" s="37">
        <f>IFERROR(VLOOKUP(B208,'Egyéni lista'!$B$4:$L$263,11,0),0)</f>
        <v>0</v>
      </c>
      <c r="M208" s="38">
        <f t="shared" ref="M208" si="128">SUM(E208:H211)</f>
        <v>0</v>
      </c>
    </row>
    <row r="209" spans="1:13" ht="15" hidden="1" x14ac:dyDescent="0.2">
      <c r="A209" s="217"/>
      <c r="B209" s="73"/>
      <c r="C209" s="39">
        <f>IFERROR(VLOOKUP(B209,'Egyéni lista'!$B$4:$L$263,2,0),0)</f>
        <v>0</v>
      </c>
      <c r="D209" s="40">
        <f>IFERROR(VLOOKUP(B209,'Egyéni lista'!$B$4:$L$263,3,0),0)</f>
        <v>0</v>
      </c>
      <c r="E209" s="20">
        <f>IFERROR(VLOOKUP(B209,'Egyéni lista'!$B$4:$L$263,4,0),0)</f>
        <v>0</v>
      </c>
      <c r="F209" s="20">
        <f>IFERROR(VLOOKUP(B209,'Egyéni lista'!$B$4:$L$263,5,0),0)</f>
        <v>0</v>
      </c>
      <c r="G209" s="20">
        <f>IFERROR(VLOOKUP(B209,'Egyéni lista'!$B$4:$L$263,6,0),0)</f>
        <v>0</v>
      </c>
      <c r="H209" s="20">
        <f>IFERROR(VLOOKUP(B209,'Egyéni lista'!$B$4:$L$263,7,0),0)</f>
        <v>0</v>
      </c>
      <c r="I209" s="122">
        <f>IFERROR(VLOOKUP(B209,'Egyéni lista'!$B$4:$L$263,8,0),0)</f>
        <v>0</v>
      </c>
      <c r="J209" s="132">
        <f>IFERROR(VLOOKUP(B209,'Egyéni lista'!$B$4:$L$263,9,0),0)</f>
        <v>0</v>
      </c>
      <c r="K209" s="151">
        <f>IFERROR(VLOOKUP(B209,'Egyéni lista'!$B$4:$L$263,10,0),0)</f>
        <v>0</v>
      </c>
      <c r="L209" s="41">
        <f>IFERROR(VLOOKUP(B209,'Egyéni lista'!$B$4:$L$263,11,0),0)</f>
        <v>0</v>
      </c>
      <c r="M209" s="42">
        <f t="shared" ref="M209" si="129">SUM(E208:H211)</f>
        <v>0</v>
      </c>
    </row>
    <row r="210" spans="1:13" ht="15" hidden="1" x14ac:dyDescent="0.2">
      <c r="A210" s="217"/>
      <c r="B210" s="73"/>
      <c r="C210" s="43">
        <f>IFERROR(VLOOKUP(B210,'Egyéni lista'!$B$4:$L$263,2,0),0)</f>
        <v>0</v>
      </c>
      <c r="D210" s="44">
        <f>IFERROR(VLOOKUP(B210,'Egyéni lista'!$B$4:$L$263,3,0),0)</f>
        <v>0</v>
      </c>
      <c r="E210" s="134">
        <f>IFERROR(VLOOKUP(B210,'Egyéni lista'!$B$4:$L$263,4,0),0)</f>
        <v>0</v>
      </c>
      <c r="F210" s="134">
        <f>IFERROR(VLOOKUP(B210,'Egyéni lista'!$B$4:$L$263,5,0),0)</f>
        <v>0</v>
      </c>
      <c r="G210" s="134">
        <f>IFERROR(VLOOKUP(B210,'Egyéni lista'!$B$4:$L$263,6,0),0)</f>
        <v>0</v>
      </c>
      <c r="H210" s="134">
        <f>IFERROR(VLOOKUP(B210,'Egyéni lista'!$B$4:$L$263,7,0),0)</f>
        <v>0</v>
      </c>
      <c r="I210" s="135">
        <f>IFERROR(VLOOKUP(B210,'Egyéni lista'!$B$4:$L$263,8,0),0)</f>
        <v>0</v>
      </c>
      <c r="J210" s="133">
        <f>IFERROR(VLOOKUP(B210,'Egyéni lista'!$B$4:$L$263,9,0),0)</f>
        <v>0</v>
      </c>
      <c r="K210" s="151">
        <f>IFERROR(VLOOKUP(B210,'Egyéni lista'!$B$4:$L$263,10,0),0)</f>
        <v>0</v>
      </c>
      <c r="L210" s="45">
        <f>IFERROR(VLOOKUP(B210,'Egyéni lista'!$B$4:$L$263,11,0),0)</f>
        <v>0</v>
      </c>
      <c r="M210" s="42">
        <f t="shared" ref="M210" si="130">SUM(E208:H211)</f>
        <v>0</v>
      </c>
    </row>
    <row r="211" spans="1:13" ht="15.75" hidden="1" thickBot="1" x14ac:dyDescent="0.25">
      <c r="A211" s="218"/>
      <c r="B211" s="74"/>
      <c r="C211" s="46">
        <f>IFERROR(VLOOKUP(B211,'Egyéni lista'!$B$4:$L$263,2,0),0)</f>
        <v>0</v>
      </c>
      <c r="D211" s="51">
        <f>IFERROR(VLOOKUP(B211,'Egyéni lista'!$B$4:$L$263,3,0),0)</f>
        <v>0</v>
      </c>
      <c r="E211" s="136">
        <f>IFERROR(VLOOKUP(B211,'Egyéni lista'!$B$4:$L$263,4,0),0)</f>
        <v>0</v>
      </c>
      <c r="F211" s="137">
        <f>IFERROR(VLOOKUP(B211,'Egyéni lista'!$B$4:$L$263,5,0),0)</f>
        <v>0</v>
      </c>
      <c r="G211" s="137">
        <f>IFERROR(VLOOKUP(B211,'Egyéni lista'!$B$4:$L$263,6,0),0)</f>
        <v>0</v>
      </c>
      <c r="H211" s="137">
        <f>IFERROR(VLOOKUP(B211,'Egyéni lista'!$B$4:$L$263,7,0),0)</f>
        <v>0</v>
      </c>
      <c r="I211" s="138">
        <f>IFERROR(VLOOKUP(B211,'Egyéni lista'!$B$4:$L$263,8,0),0)</f>
        <v>0</v>
      </c>
      <c r="J211" s="139">
        <f>IFERROR(VLOOKUP(B211,'Egyéni lista'!$B$4:$L$263,9,0),0)</f>
        <v>0</v>
      </c>
      <c r="K211" s="152">
        <f>IFERROR(VLOOKUP(B211,'Egyéni lista'!$B$4:$L$263,10,0),0)</f>
        <v>0</v>
      </c>
      <c r="L211" s="48">
        <f>IFERROR(VLOOKUP(B211,'Egyéni lista'!$B$4:$L$263,11,0),0)</f>
        <v>0</v>
      </c>
      <c r="M211" s="49">
        <f t="shared" ref="M211" si="131">SUM(E208:H211)</f>
        <v>0</v>
      </c>
    </row>
    <row r="212" spans="1:13" ht="15" hidden="1" x14ac:dyDescent="0.2">
      <c r="A212" s="216" t="s">
        <v>68</v>
      </c>
      <c r="B212" s="72"/>
      <c r="C212" s="35">
        <f>IFERROR(VLOOKUP(B212,'Egyéni lista'!$B$4:$L$263,2,0),0)</f>
        <v>0</v>
      </c>
      <c r="D212" s="36">
        <f>IFERROR(VLOOKUP(B212,'Egyéni lista'!$B$4:$L$263,3,0),0)</f>
        <v>0</v>
      </c>
      <c r="E212" s="28">
        <f>IFERROR(VLOOKUP(B212,'Egyéni lista'!$B$4:$L$263,4,0),0)</f>
        <v>0</v>
      </c>
      <c r="F212" s="28">
        <f>IFERROR(VLOOKUP(B212,'Egyéni lista'!$B$4:$L$263,5,0),0)</f>
        <v>0</v>
      </c>
      <c r="G212" s="28">
        <f>IFERROR(VLOOKUP(B212,'Egyéni lista'!$B$4:$L$263,6,0),0)</f>
        <v>0</v>
      </c>
      <c r="H212" s="28">
        <f>IFERROR(VLOOKUP(B212,'Egyéni lista'!$B$4:$L$263,7,0),0)</f>
        <v>0</v>
      </c>
      <c r="I212" s="121">
        <f>IFERROR(VLOOKUP(B212,'Egyéni lista'!$B$4:$L$263,8,0),0)</f>
        <v>0</v>
      </c>
      <c r="J212" s="132">
        <f>IFERROR(VLOOKUP(B212,'Egyéni lista'!$B$4:$L$263,9,0),0)</f>
        <v>0</v>
      </c>
      <c r="K212" s="150">
        <f>IFERROR(VLOOKUP(B212,'Egyéni lista'!$B$4:$L$263,10,0),0)</f>
        <v>0</v>
      </c>
      <c r="L212" s="37">
        <f>IFERROR(VLOOKUP(B212,'Egyéni lista'!$B$4:$L$263,11,0),0)</f>
        <v>0</v>
      </c>
      <c r="M212" s="38">
        <f t="shared" ref="M212" si="132">SUM(E212:H215)</f>
        <v>0</v>
      </c>
    </row>
    <row r="213" spans="1:13" ht="15" hidden="1" x14ac:dyDescent="0.2">
      <c r="A213" s="217"/>
      <c r="B213" s="73"/>
      <c r="C213" s="39">
        <f>IFERROR(VLOOKUP(B213,'Egyéni lista'!$B$4:$L$263,2,0),0)</f>
        <v>0</v>
      </c>
      <c r="D213" s="40">
        <f>IFERROR(VLOOKUP(B213,'Egyéni lista'!$B$4:$L$263,3,0),0)</f>
        <v>0</v>
      </c>
      <c r="E213" s="20">
        <f>IFERROR(VLOOKUP(B213,'Egyéni lista'!$B$4:$L$263,4,0),0)</f>
        <v>0</v>
      </c>
      <c r="F213" s="20">
        <f>IFERROR(VLOOKUP(B213,'Egyéni lista'!$B$4:$L$263,5,0),0)</f>
        <v>0</v>
      </c>
      <c r="G213" s="20">
        <f>IFERROR(VLOOKUP(B213,'Egyéni lista'!$B$4:$L$263,6,0),0)</f>
        <v>0</v>
      </c>
      <c r="H213" s="20">
        <f>IFERROR(VLOOKUP(B213,'Egyéni lista'!$B$4:$L$263,7,0),0)</f>
        <v>0</v>
      </c>
      <c r="I213" s="122">
        <f>IFERROR(VLOOKUP(B213,'Egyéni lista'!$B$4:$L$263,8,0),0)</f>
        <v>0</v>
      </c>
      <c r="J213" s="132">
        <f>IFERROR(VLOOKUP(B213,'Egyéni lista'!$B$4:$L$263,9,0),0)</f>
        <v>0</v>
      </c>
      <c r="K213" s="151">
        <f>IFERROR(VLOOKUP(B213,'Egyéni lista'!$B$4:$L$263,10,0),0)</f>
        <v>0</v>
      </c>
      <c r="L213" s="41">
        <f>IFERROR(VLOOKUP(B213,'Egyéni lista'!$B$4:$L$263,11,0),0)</f>
        <v>0</v>
      </c>
      <c r="M213" s="42">
        <f t="shared" ref="M213" si="133">SUM(E212:H215)</f>
        <v>0</v>
      </c>
    </row>
    <row r="214" spans="1:13" ht="15" hidden="1" x14ac:dyDescent="0.2">
      <c r="A214" s="217"/>
      <c r="B214" s="73"/>
      <c r="C214" s="43">
        <f>IFERROR(VLOOKUP(B214,'Egyéni lista'!$B$4:$L$263,2,0),0)</f>
        <v>0</v>
      </c>
      <c r="D214" s="44">
        <f>IFERROR(VLOOKUP(B214,'Egyéni lista'!$B$4:$L$263,3,0),0)</f>
        <v>0</v>
      </c>
      <c r="E214" s="134">
        <f>IFERROR(VLOOKUP(B214,'Egyéni lista'!$B$4:$L$263,4,0),0)</f>
        <v>0</v>
      </c>
      <c r="F214" s="134">
        <f>IFERROR(VLOOKUP(B214,'Egyéni lista'!$B$4:$L$263,5,0),0)</f>
        <v>0</v>
      </c>
      <c r="G214" s="134">
        <f>IFERROR(VLOOKUP(B214,'Egyéni lista'!$B$4:$L$263,6,0),0)</f>
        <v>0</v>
      </c>
      <c r="H214" s="134">
        <f>IFERROR(VLOOKUP(B214,'Egyéni lista'!$B$4:$L$263,7,0),0)</f>
        <v>0</v>
      </c>
      <c r="I214" s="135">
        <f>IFERROR(VLOOKUP(B214,'Egyéni lista'!$B$4:$L$263,8,0),0)</f>
        <v>0</v>
      </c>
      <c r="J214" s="133">
        <f>IFERROR(VLOOKUP(B214,'Egyéni lista'!$B$4:$L$263,9,0),0)</f>
        <v>0</v>
      </c>
      <c r="K214" s="151">
        <f>IFERROR(VLOOKUP(B214,'Egyéni lista'!$B$4:$L$263,10,0),0)</f>
        <v>0</v>
      </c>
      <c r="L214" s="45">
        <f>IFERROR(VLOOKUP(B214,'Egyéni lista'!$B$4:$L$263,11,0),0)</f>
        <v>0</v>
      </c>
      <c r="M214" s="42">
        <f t="shared" ref="M214" si="134">SUM(E212:H215)</f>
        <v>0</v>
      </c>
    </row>
    <row r="215" spans="1:13" ht="15.75" hidden="1" thickBot="1" x14ac:dyDescent="0.25">
      <c r="A215" s="218"/>
      <c r="B215" s="74"/>
      <c r="C215" s="46">
        <f>IFERROR(VLOOKUP(B215,'Egyéni lista'!$B$4:$L$263,2,0),0)</f>
        <v>0</v>
      </c>
      <c r="D215" s="51">
        <f>IFERROR(VLOOKUP(B215,'Egyéni lista'!$B$4:$L$263,3,0),0)</f>
        <v>0</v>
      </c>
      <c r="E215" s="136">
        <f>IFERROR(VLOOKUP(B215,'Egyéni lista'!$B$4:$L$263,4,0),0)</f>
        <v>0</v>
      </c>
      <c r="F215" s="137">
        <f>IFERROR(VLOOKUP(B215,'Egyéni lista'!$B$4:$L$263,5,0),0)</f>
        <v>0</v>
      </c>
      <c r="G215" s="137">
        <f>IFERROR(VLOOKUP(B215,'Egyéni lista'!$B$4:$L$263,6,0),0)</f>
        <v>0</v>
      </c>
      <c r="H215" s="137">
        <f>IFERROR(VLOOKUP(B215,'Egyéni lista'!$B$4:$L$263,7,0),0)</f>
        <v>0</v>
      </c>
      <c r="I215" s="138">
        <f>IFERROR(VLOOKUP(B215,'Egyéni lista'!$B$4:$L$263,8,0),0)</f>
        <v>0</v>
      </c>
      <c r="J215" s="139">
        <f>IFERROR(VLOOKUP(B215,'Egyéni lista'!$B$4:$L$263,9,0),0)</f>
        <v>0</v>
      </c>
      <c r="K215" s="152">
        <f>IFERROR(VLOOKUP(B215,'Egyéni lista'!$B$4:$L$263,10,0),0)</f>
        <v>0</v>
      </c>
      <c r="L215" s="48">
        <f>IFERROR(VLOOKUP(B215,'Egyéni lista'!$B$4:$L$263,11,0),0)</f>
        <v>0</v>
      </c>
      <c r="M215" s="49">
        <f t="shared" ref="M215" si="135">SUM(E212:H215)</f>
        <v>0</v>
      </c>
    </row>
    <row r="216" spans="1:13" ht="15" hidden="1" x14ac:dyDescent="0.2">
      <c r="A216" s="216" t="s">
        <v>69</v>
      </c>
      <c r="B216" s="72"/>
      <c r="C216" s="35">
        <f>IFERROR(VLOOKUP(B216,'Egyéni lista'!$B$4:$L$263,2,0),0)</f>
        <v>0</v>
      </c>
      <c r="D216" s="36">
        <f>IFERROR(VLOOKUP(B216,'Egyéni lista'!$B$4:$L$263,3,0),0)</f>
        <v>0</v>
      </c>
      <c r="E216" s="28">
        <f>IFERROR(VLOOKUP(B216,'Egyéni lista'!$B$4:$L$263,4,0),0)</f>
        <v>0</v>
      </c>
      <c r="F216" s="28">
        <f>IFERROR(VLOOKUP(B216,'Egyéni lista'!$B$4:$L$263,5,0),0)</f>
        <v>0</v>
      </c>
      <c r="G216" s="28">
        <f>IFERROR(VLOOKUP(B216,'Egyéni lista'!$B$4:$L$263,6,0),0)</f>
        <v>0</v>
      </c>
      <c r="H216" s="28">
        <f>IFERROR(VLOOKUP(B216,'Egyéni lista'!$B$4:$L$263,7,0),0)</f>
        <v>0</v>
      </c>
      <c r="I216" s="121">
        <f>IFERROR(VLOOKUP(B216,'Egyéni lista'!$B$4:$L$263,8,0),0)</f>
        <v>0</v>
      </c>
      <c r="J216" s="132">
        <f>IFERROR(VLOOKUP(B216,'Egyéni lista'!$B$4:$L$263,9,0),0)</f>
        <v>0</v>
      </c>
      <c r="K216" s="150">
        <f>IFERROR(VLOOKUP(B216,'Egyéni lista'!$B$4:$L$263,10,0),0)</f>
        <v>0</v>
      </c>
      <c r="L216" s="37">
        <f>IFERROR(VLOOKUP(B216,'Egyéni lista'!$B$4:$L$263,11,0),0)</f>
        <v>0</v>
      </c>
      <c r="M216" s="38">
        <f t="shared" ref="M216" si="136">SUM(E216:H219)</f>
        <v>0</v>
      </c>
    </row>
    <row r="217" spans="1:13" ht="15" hidden="1" x14ac:dyDescent="0.2">
      <c r="A217" s="217"/>
      <c r="B217" s="73"/>
      <c r="C217" s="39">
        <f>IFERROR(VLOOKUP(B217,'Egyéni lista'!$B$4:$L$263,2,0),0)</f>
        <v>0</v>
      </c>
      <c r="D217" s="40">
        <f>IFERROR(VLOOKUP(B217,'Egyéni lista'!$B$4:$L$263,3,0),0)</f>
        <v>0</v>
      </c>
      <c r="E217" s="20">
        <f>IFERROR(VLOOKUP(B217,'Egyéni lista'!$B$4:$L$263,4,0),0)</f>
        <v>0</v>
      </c>
      <c r="F217" s="20">
        <f>IFERROR(VLOOKUP(B217,'Egyéni lista'!$B$4:$L$263,5,0),0)</f>
        <v>0</v>
      </c>
      <c r="G217" s="20">
        <f>IFERROR(VLOOKUP(B217,'Egyéni lista'!$B$4:$L$263,6,0),0)</f>
        <v>0</v>
      </c>
      <c r="H217" s="20">
        <f>IFERROR(VLOOKUP(B217,'Egyéni lista'!$B$4:$L$263,7,0),0)</f>
        <v>0</v>
      </c>
      <c r="I217" s="122">
        <f>IFERROR(VLOOKUP(B217,'Egyéni lista'!$B$4:$L$263,8,0),0)</f>
        <v>0</v>
      </c>
      <c r="J217" s="132">
        <f>IFERROR(VLOOKUP(B217,'Egyéni lista'!$B$4:$L$263,9,0),0)</f>
        <v>0</v>
      </c>
      <c r="K217" s="151">
        <f>IFERROR(VLOOKUP(B217,'Egyéni lista'!$B$4:$L$263,10,0),0)</f>
        <v>0</v>
      </c>
      <c r="L217" s="41">
        <f>IFERROR(VLOOKUP(B217,'Egyéni lista'!$B$4:$L$263,11,0),0)</f>
        <v>0</v>
      </c>
      <c r="M217" s="42">
        <f t="shared" ref="M217" si="137">SUM(E216:H219)</f>
        <v>0</v>
      </c>
    </row>
    <row r="218" spans="1:13" ht="15" hidden="1" x14ac:dyDescent="0.2">
      <c r="A218" s="217"/>
      <c r="B218" s="73"/>
      <c r="C218" s="43">
        <f>IFERROR(VLOOKUP(B218,'Egyéni lista'!$B$4:$L$263,2,0),0)</f>
        <v>0</v>
      </c>
      <c r="D218" s="44">
        <f>IFERROR(VLOOKUP(B218,'Egyéni lista'!$B$4:$L$263,3,0),0)</f>
        <v>0</v>
      </c>
      <c r="E218" s="134">
        <f>IFERROR(VLOOKUP(B218,'Egyéni lista'!$B$4:$L$263,4,0),0)</f>
        <v>0</v>
      </c>
      <c r="F218" s="134">
        <f>IFERROR(VLOOKUP(B218,'Egyéni lista'!$B$4:$L$263,5,0),0)</f>
        <v>0</v>
      </c>
      <c r="G218" s="134">
        <f>IFERROR(VLOOKUP(B218,'Egyéni lista'!$B$4:$L$263,6,0),0)</f>
        <v>0</v>
      </c>
      <c r="H218" s="134">
        <f>IFERROR(VLOOKUP(B218,'Egyéni lista'!$B$4:$L$263,7,0),0)</f>
        <v>0</v>
      </c>
      <c r="I218" s="135">
        <f>IFERROR(VLOOKUP(B218,'Egyéni lista'!$B$4:$L$263,8,0),0)</f>
        <v>0</v>
      </c>
      <c r="J218" s="133">
        <f>IFERROR(VLOOKUP(B218,'Egyéni lista'!$B$4:$L$263,9,0),0)</f>
        <v>0</v>
      </c>
      <c r="K218" s="151">
        <f>IFERROR(VLOOKUP(B218,'Egyéni lista'!$B$4:$L$263,10,0),0)</f>
        <v>0</v>
      </c>
      <c r="L218" s="45">
        <f>IFERROR(VLOOKUP(B218,'Egyéni lista'!$B$4:$L$263,11,0),0)</f>
        <v>0</v>
      </c>
      <c r="M218" s="42">
        <f t="shared" ref="M218" si="138">SUM(E216:H219)</f>
        <v>0</v>
      </c>
    </row>
    <row r="219" spans="1:13" ht="15.75" hidden="1" thickBot="1" x14ac:dyDescent="0.25">
      <c r="A219" s="218"/>
      <c r="B219" s="74"/>
      <c r="C219" s="46">
        <f>IFERROR(VLOOKUP(B219,'Egyéni lista'!$B$4:$L$263,2,0),0)</f>
        <v>0</v>
      </c>
      <c r="D219" s="51">
        <f>IFERROR(VLOOKUP(B219,'Egyéni lista'!$B$4:$L$263,3,0),0)</f>
        <v>0</v>
      </c>
      <c r="E219" s="136">
        <f>IFERROR(VLOOKUP(B219,'Egyéni lista'!$B$4:$L$263,4,0),0)</f>
        <v>0</v>
      </c>
      <c r="F219" s="137">
        <f>IFERROR(VLOOKUP(B219,'Egyéni lista'!$B$4:$L$263,5,0),0)</f>
        <v>0</v>
      </c>
      <c r="G219" s="137">
        <f>IFERROR(VLOOKUP(B219,'Egyéni lista'!$B$4:$L$263,6,0),0)</f>
        <v>0</v>
      </c>
      <c r="H219" s="137">
        <f>IFERROR(VLOOKUP(B219,'Egyéni lista'!$B$4:$L$263,7,0),0)</f>
        <v>0</v>
      </c>
      <c r="I219" s="138">
        <f>IFERROR(VLOOKUP(B219,'Egyéni lista'!$B$4:$L$263,8,0),0)</f>
        <v>0</v>
      </c>
      <c r="J219" s="139">
        <f>IFERROR(VLOOKUP(B219,'Egyéni lista'!$B$4:$L$263,9,0),0)</f>
        <v>0</v>
      </c>
      <c r="K219" s="152">
        <f>IFERROR(VLOOKUP(B219,'Egyéni lista'!$B$4:$L$263,10,0),0)</f>
        <v>0</v>
      </c>
      <c r="L219" s="48">
        <f>IFERROR(VLOOKUP(B219,'Egyéni lista'!$B$4:$L$263,11,0),0)</f>
        <v>0</v>
      </c>
      <c r="M219" s="49">
        <f t="shared" ref="M219" si="139">SUM(E216:H219)</f>
        <v>0</v>
      </c>
    </row>
    <row r="220" spans="1:13" ht="15" hidden="1" x14ac:dyDescent="0.2">
      <c r="A220" s="216" t="s">
        <v>70</v>
      </c>
      <c r="B220" s="72"/>
      <c r="C220" s="35">
        <f>IFERROR(VLOOKUP(B220,'Egyéni lista'!$B$4:$L$263,2,0),0)</f>
        <v>0</v>
      </c>
      <c r="D220" s="36">
        <f>IFERROR(VLOOKUP(B220,'Egyéni lista'!$B$4:$L$263,3,0),0)</f>
        <v>0</v>
      </c>
      <c r="E220" s="28">
        <f>IFERROR(VLOOKUP(B220,'Egyéni lista'!$B$4:$L$263,4,0),0)</f>
        <v>0</v>
      </c>
      <c r="F220" s="28">
        <f>IFERROR(VLOOKUP(B220,'Egyéni lista'!$B$4:$L$263,5,0),0)</f>
        <v>0</v>
      </c>
      <c r="G220" s="28">
        <f>IFERROR(VLOOKUP(B220,'Egyéni lista'!$B$4:$L$263,6,0),0)</f>
        <v>0</v>
      </c>
      <c r="H220" s="28">
        <f>IFERROR(VLOOKUP(B220,'Egyéni lista'!$B$4:$L$263,7,0),0)</f>
        <v>0</v>
      </c>
      <c r="I220" s="121">
        <f>IFERROR(VLOOKUP(B220,'Egyéni lista'!$B$4:$L$263,8,0),0)</f>
        <v>0</v>
      </c>
      <c r="J220" s="132">
        <f>IFERROR(VLOOKUP(B220,'Egyéni lista'!$B$4:$L$263,9,0),0)</f>
        <v>0</v>
      </c>
      <c r="K220" s="150">
        <f>IFERROR(VLOOKUP(B220,'Egyéni lista'!$B$4:$L$263,10,0),0)</f>
        <v>0</v>
      </c>
      <c r="L220" s="37">
        <f>IFERROR(VLOOKUP(B220,'Egyéni lista'!$B$4:$L$263,11,0),0)</f>
        <v>0</v>
      </c>
      <c r="M220" s="38">
        <f t="shared" ref="M220" si="140">SUM(E220:H223)</f>
        <v>0</v>
      </c>
    </row>
    <row r="221" spans="1:13" ht="15" hidden="1" x14ac:dyDescent="0.2">
      <c r="A221" s="217"/>
      <c r="B221" s="73"/>
      <c r="C221" s="39">
        <f>IFERROR(VLOOKUP(B221,'Egyéni lista'!$B$4:$L$263,2,0),0)</f>
        <v>0</v>
      </c>
      <c r="D221" s="40">
        <f>IFERROR(VLOOKUP(B221,'Egyéni lista'!$B$4:$L$263,3,0),0)</f>
        <v>0</v>
      </c>
      <c r="E221" s="20">
        <f>IFERROR(VLOOKUP(B221,'Egyéni lista'!$B$4:$L$263,4,0),0)</f>
        <v>0</v>
      </c>
      <c r="F221" s="20">
        <f>IFERROR(VLOOKUP(B221,'Egyéni lista'!$B$4:$L$263,5,0),0)</f>
        <v>0</v>
      </c>
      <c r="G221" s="20">
        <f>IFERROR(VLOOKUP(B221,'Egyéni lista'!$B$4:$L$263,6,0),0)</f>
        <v>0</v>
      </c>
      <c r="H221" s="20">
        <f>IFERROR(VLOOKUP(B221,'Egyéni lista'!$B$4:$L$263,7,0),0)</f>
        <v>0</v>
      </c>
      <c r="I221" s="122">
        <f>IFERROR(VLOOKUP(B221,'Egyéni lista'!$B$4:$L$263,8,0),0)</f>
        <v>0</v>
      </c>
      <c r="J221" s="132">
        <f>IFERROR(VLOOKUP(B221,'Egyéni lista'!$B$4:$L$263,9,0),0)</f>
        <v>0</v>
      </c>
      <c r="K221" s="151">
        <f>IFERROR(VLOOKUP(B221,'Egyéni lista'!$B$4:$L$263,10,0),0)</f>
        <v>0</v>
      </c>
      <c r="L221" s="41">
        <f>IFERROR(VLOOKUP(B221,'Egyéni lista'!$B$4:$L$263,11,0),0)</f>
        <v>0</v>
      </c>
      <c r="M221" s="42">
        <f t="shared" ref="M221" si="141">SUM(E220:H223)</f>
        <v>0</v>
      </c>
    </row>
    <row r="222" spans="1:13" ht="15" hidden="1" x14ac:dyDescent="0.2">
      <c r="A222" s="217"/>
      <c r="B222" s="73"/>
      <c r="C222" s="43">
        <f>IFERROR(VLOOKUP(B222,'Egyéni lista'!$B$4:$L$263,2,0),0)</f>
        <v>0</v>
      </c>
      <c r="D222" s="44">
        <f>IFERROR(VLOOKUP(B222,'Egyéni lista'!$B$4:$L$263,3,0),0)</f>
        <v>0</v>
      </c>
      <c r="E222" s="134">
        <f>IFERROR(VLOOKUP(B222,'Egyéni lista'!$B$4:$L$263,4,0),0)</f>
        <v>0</v>
      </c>
      <c r="F222" s="134">
        <f>IFERROR(VLOOKUP(B222,'Egyéni lista'!$B$4:$L$263,5,0),0)</f>
        <v>0</v>
      </c>
      <c r="G222" s="134">
        <f>IFERROR(VLOOKUP(B222,'Egyéni lista'!$B$4:$L$263,6,0),0)</f>
        <v>0</v>
      </c>
      <c r="H222" s="134">
        <f>IFERROR(VLOOKUP(B222,'Egyéni lista'!$B$4:$L$263,7,0),0)</f>
        <v>0</v>
      </c>
      <c r="I222" s="135">
        <f>IFERROR(VLOOKUP(B222,'Egyéni lista'!$B$4:$L$263,8,0),0)</f>
        <v>0</v>
      </c>
      <c r="J222" s="133">
        <f>IFERROR(VLOOKUP(B222,'Egyéni lista'!$B$4:$L$263,9,0),0)</f>
        <v>0</v>
      </c>
      <c r="K222" s="151">
        <f>IFERROR(VLOOKUP(B222,'Egyéni lista'!$B$4:$L$263,10,0),0)</f>
        <v>0</v>
      </c>
      <c r="L222" s="45">
        <f>IFERROR(VLOOKUP(B222,'Egyéni lista'!$B$4:$L$263,11,0),0)</f>
        <v>0</v>
      </c>
      <c r="M222" s="42">
        <f t="shared" ref="M222" si="142">SUM(E220:H223)</f>
        <v>0</v>
      </c>
    </row>
    <row r="223" spans="1:13" ht="15.75" hidden="1" thickBot="1" x14ac:dyDescent="0.25">
      <c r="A223" s="218"/>
      <c r="B223" s="74"/>
      <c r="C223" s="46">
        <f>IFERROR(VLOOKUP(B223,'Egyéni lista'!$B$4:$L$263,2,0),0)</f>
        <v>0</v>
      </c>
      <c r="D223" s="51">
        <f>IFERROR(VLOOKUP(B223,'Egyéni lista'!$B$4:$L$263,3,0),0)</f>
        <v>0</v>
      </c>
      <c r="E223" s="136">
        <f>IFERROR(VLOOKUP(B223,'Egyéni lista'!$B$4:$L$263,4,0),0)</f>
        <v>0</v>
      </c>
      <c r="F223" s="137">
        <f>IFERROR(VLOOKUP(B223,'Egyéni lista'!$B$4:$L$263,5,0),0)</f>
        <v>0</v>
      </c>
      <c r="G223" s="137">
        <f>IFERROR(VLOOKUP(B223,'Egyéni lista'!$B$4:$L$263,6,0),0)</f>
        <v>0</v>
      </c>
      <c r="H223" s="137">
        <f>IFERROR(VLOOKUP(B223,'Egyéni lista'!$B$4:$L$263,7,0),0)</f>
        <v>0</v>
      </c>
      <c r="I223" s="138">
        <f>IFERROR(VLOOKUP(B223,'Egyéni lista'!$B$4:$L$263,8,0),0)</f>
        <v>0</v>
      </c>
      <c r="J223" s="139">
        <f>IFERROR(VLOOKUP(B223,'Egyéni lista'!$B$4:$L$263,9,0),0)</f>
        <v>0</v>
      </c>
      <c r="K223" s="152">
        <f>IFERROR(VLOOKUP(B223,'Egyéni lista'!$B$4:$L$263,10,0),0)</f>
        <v>0</v>
      </c>
      <c r="L223" s="48">
        <f>IFERROR(VLOOKUP(B223,'Egyéni lista'!$B$4:$L$263,11,0),0)</f>
        <v>0</v>
      </c>
      <c r="M223" s="49">
        <f t="shared" ref="M223" si="143">SUM(E220:H223)</f>
        <v>0</v>
      </c>
    </row>
    <row r="224" spans="1:13" ht="15" hidden="1" x14ac:dyDescent="0.2">
      <c r="A224" s="216" t="s">
        <v>71</v>
      </c>
      <c r="B224" s="72"/>
      <c r="C224" s="35">
        <f>IFERROR(VLOOKUP(B224,'Egyéni lista'!$B$4:$L$263,2,0),0)</f>
        <v>0</v>
      </c>
      <c r="D224" s="36">
        <f>IFERROR(VLOOKUP(B224,'Egyéni lista'!$B$4:$L$263,3,0),0)</f>
        <v>0</v>
      </c>
      <c r="E224" s="28">
        <f>IFERROR(VLOOKUP(B224,'Egyéni lista'!$B$4:$L$263,4,0),0)</f>
        <v>0</v>
      </c>
      <c r="F224" s="28">
        <f>IFERROR(VLOOKUP(B224,'Egyéni lista'!$B$4:$L$263,5,0),0)</f>
        <v>0</v>
      </c>
      <c r="G224" s="28">
        <f>IFERROR(VLOOKUP(B224,'Egyéni lista'!$B$4:$L$263,6,0),0)</f>
        <v>0</v>
      </c>
      <c r="H224" s="28">
        <f>IFERROR(VLOOKUP(B224,'Egyéni lista'!$B$4:$L$263,7,0),0)</f>
        <v>0</v>
      </c>
      <c r="I224" s="121">
        <f>IFERROR(VLOOKUP(B224,'Egyéni lista'!$B$4:$L$263,8,0),0)</f>
        <v>0</v>
      </c>
      <c r="J224" s="132">
        <f>IFERROR(VLOOKUP(B224,'Egyéni lista'!$B$4:$L$263,9,0),0)</f>
        <v>0</v>
      </c>
      <c r="K224" s="150">
        <f>IFERROR(VLOOKUP(B224,'Egyéni lista'!$B$4:$L$263,10,0),0)</f>
        <v>0</v>
      </c>
      <c r="L224" s="37">
        <f>IFERROR(VLOOKUP(B224,'Egyéni lista'!$B$4:$L$263,11,0),0)</f>
        <v>0</v>
      </c>
      <c r="M224" s="38">
        <f t="shared" ref="M224" si="144">SUM(E224:H227)</f>
        <v>0</v>
      </c>
    </row>
    <row r="225" spans="1:13" ht="15" hidden="1" x14ac:dyDescent="0.2">
      <c r="A225" s="217"/>
      <c r="B225" s="73"/>
      <c r="C225" s="39">
        <f>IFERROR(VLOOKUP(B225,'Egyéni lista'!$B$4:$L$263,2,0),0)</f>
        <v>0</v>
      </c>
      <c r="D225" s="40">
        <f>IFERROR(VLOOKUP(B225,'Egyéni lista'!$B$4:$L$263,3,0),0)</f>
        <v>0</v>
      </c>
      <c r="E225" s="20">
        <f>IFERROR(VLOOKUP(B225,'Egyéni lista'!$B$4:$L$263,4,0),0)</f>
        <v>0</v>
      </c>
      <c r="F225" s="20">
        <f>IFERROR(VLOOKUP(B225,'Egyéni lista'!$B$4:$L$263,5,0),0)</f>
        <v>0</v>
      </c>
      <c r="G225" s="20">
        <f>IFERROR(VLOOKUP(B225,'Egyéni lista'!$B$4:$L$263,6,0),0)</f>
        <v>0</v>
      </c>
      <c r="H225" s="20">
        <f>IFERROR(VLOOKUP(B225,'Egyéni lista'!$B$4:$L$263,7,0),0)</f>
        <v>0</v>
      </c>
      <c r="I225" s="122">
        <f>IFERROR(VLOOKUP(B225,'Egyéni lista'!$B$4:$L$263,8,0),0)</f>
        <v>0</v>
      </c>
      <c r="J225" s="132">
        <f>IFERROR(VLOOKUP(B225,'Egyéni lista'!$B$4:$L$263,9,0),0)</f>
        <v>0</v>
      </c>
      <c r="K225" s="151">
        <f>IFERROR(VLOOKUP(B225,'Egyéni lista'!$B$4:$L$263,10,0),0)</f>
        <v>0</v>
      </c>
      <c r="L225" s="41">
        <f>IFERROR(VLOOKUP(B225,'Egyéni lista'!$B$4:$L$263,11,0),0)</f>
        <v>0</v>
      </c>
      <c r="M225" s="42">
        <f t="shared" ref="M225" si="145">SUM(E224:H227)</f>
        <v>0</v>
      </c>
    </row>
    <row r="226" spans="1:13" ht="15" hidden="1" x14ac:dyDescent="0.2">
      <c r="A226" s="217"/>
      <c r="B226" s="73"/>
      <c r="C226" s="43">
        <f>IFERROR(VLOOKUP(B226,'Egyéni lista'!$B$4:$L$263,2,0),0)</f>
        <v>0</v>
      </c>
      <c r="D226" s="44">
        <f>IFERROR(VLOOKUP(B226,'Egyéni lista'!$B$4:$L$263,3,0),0)</f>
        <v>0</v>
      </c>
      <c r="E226" s="134">
        <f>IFERROR(VLOOKUP(B226,'Egyéni lista'!$B$4:$L$263,4,0),0)</f>
        <v>0</v>
      </c>
      <c r="F226" s="134">
        <f>IFERROR(VLOOKUP(B226,'Egyéni lista'!$B$4:$L$263,5,0),0)</f>
        <v>0</v>
      </c>
      <c r="G226" s="134">
        <f>IFERROR(VLOOKUP(B226,'Egyéni lista'!$B$4:$L$263,6,0),0)</f>
        <v>0</v>
      </c>
      <c r="H226" s="134">
        <f>IFERROR(VLOOKUP(B226,'Egyéni lista'!$B$4:$L$263,7,0),0)</f>
        <v>0</v>
      </c>
      <c r="I226" s="135">
        <f>IFERROR(VLOOKUP(B226,'Egyéni lista'!$B$4:$L$263,8,0),0)</f>
        <v>0</v>
      </c>
      <c r="J226" s="133">
        <f>IFERROR(VLOOKUP(B226,'Egyéni lista'!$B$4:$L$263,9,0),0)</f>
        <v>0</v>
      </c>
      <c r="K226" s="151">
        <f>IFERROR(VLOOKUP(B226,'Egyéni lista'!$B$4:$L$263,10,0),0)</f>
        <v>0</v>
      </c>
      <c r="L226" s="45">
        <f>IFERROR(VLOOKUP(B226,'Egyéni lista'!$B$4:$L$263,11,0),0)</f>
        <v>0</v>
      </c>
      <c r="M226" s="42">
        <f t="shared" ref="M226" si="146">SUM(E224:H227)</f>
        <v>0</v>
      </c>
    </row>
    <row r="227" spans="1:13" ht="15.75" hidden="1" thickBot="1" x14ac:dyDescent="0.25">
      <c r="A227" s="218"/>
      <c r="B227" s="74"/>
      <c r="C227" s="46">
        <f>IFERROR(VLOOKUP(B227,'Egyéni lista'!$B$4:$L$263,2,0),0)</f>
        <v>0</v>
      </c>
      <c r="D227" s="51">
        <f>IFERROR(VLOOKUP(B227,'Egyéni lista'!$B$4:$L$263,3,0),0)</f>
        <v>0</v>
      </c>
      <c r="E227" s="136">
        <f>IFERROR(VLOOKUP(B227,'Egyéni lista'!$B$4:$L$263,4,0),0)</f>
        <v>0</v>
      </c>
      <c r="F227" s="137">
        <f>IFERROR(VLOOKUP(B227,'Egyéni lista'!$B$4:$L$263,5,0),0)</f>
        <v>0</v>
      </c>
      <c r="G227" s="137">
        <f>IFERROR(VLOOKUP(B227,'Egyéni lista'!$B$4:$L$263,6,0),0)</f>
        <v>0</v>
      </c>
      <c r="H227" s="137">
        <f>IFERROR(VLOOKUP(B227,'Egyéni lista'!$B$4:$L$263,7,0),0)</f>
        <v>0</v>
      </c>
      <c r="I227" s="138">
        <f>IFERROR(VLOOKUP(B227,'Egyéni lista'!$B$4:$L$263,8,0),0)</f>
        <v>0</v>
      </c>
      <c r="J227" s="139">
        <f>IFERROR(VLOOKUP(B227,'Egyéni lista'!$B$4:$L$263,9,0),0)</f>
        <v>0</v>
      </c>
      <c r="K227" s="152">
        <f>IFERROR(VLOOKUP(B227,'Egyéni lista'!$B$4:$L$263,10,0),0)</f>
        <v>0</v>
      </c>
      <c r="L227" s="48">
        <f>IFERROR(VLOOKUP(B227,'Egyéni lista'!$B$4:$L$263,11,0),0)</f>
        <v>0</v>
      </c>
      <c r="M227" s="49">
        <f t="shared" ref="M227" si="147">SUM(E224:H227)</f>
        <v>0</v>
      </c>
    </row>
    <row r="228" spans="1:13" ht="15" hidden="1" x14ac:dyDescent="0.2">
      <c r="A228" s="216" t="s">
        <v>72</v>
      </c>
      <c r="B228" s="72"/>
      <c r="C228" s="35">
        <f>IFERROR(VLOOKUP(B228,'Egyéni lista'!$B$4:$L$263,2,0),0)</f>
        <v>0</v>
      </c>
      <c r="D228" s="36">
        <f>IFERROR(VLOOKUP(B228,'Egyéni lista'!$B$4:$L$263,3,0),0)</f>
        <v>0</v>
      </c>
      <c r="E228" s="28">
        <f>IFERROR(VLOOKUP(B228,'Egyéni lista'!$B$4:$L$263,4,0),0)</f>
        <v>0</v>
      </c>
      <c r="F228" s="28">
        <f>IFERROR(VLOOKUP(B228,'Egyéni lista'!$B$4:$L$263,5,0),0)</f>
        <v>0</v>
      </c>
      <c r="G228" s="28">
        <f>IFERROR(VLOOKUP(B228,'Egyéni lista'!$B$4:$L$263,6,0),0)</f>
        <v>0</v>
      </c>
      <c r="H228" s="28">
        <f>IFERROR(VLOOKUP(B228,'Egyéni lista'!$B$4:$L$263,7,0),0)</f>
        <v>0</v>
      </c>
      <c r="I228" s="121">
        <f>IFERROR(VLOOKUP(B228,'Egyéni lista'!$B$4:$L$263,8,0),0)</f>
        <v>0</v>
      </c>
      <c r="J228" s="132">
        <f>IFERROR(VLOOKUP(B228,'Egyéni lista'!$B$4:$L$263,9,0),0)</f>
        <v>0</v>
      </c>
      <c r="K228" s="150">
        <f>IFERROR(VLOOKUP(B228,'Egyéni lista'!$B$4:$L$263,10,0),0)</f>
        <v>0</v>
      </c>
      <c r="L228" s="37">
        <f>IFERROR(VLOOKUP(B228,'Egyéni lista'!$B$4:$L$263,11,0),0)</f>
        <v>0</v>
      </c>
      <c r="M228" s="38">
        <f t="shared" ref="M228" si="148">SUM(E228:H231)</f>
        <v>0</v>
      </c>
    </row>
    <row r="229" spans="1:13" ht="15" hidden="1" x14ac:dyDescent="0.2">
      <c r="A229" s="217"/>
      <c r="B229" s="73"/>
      <c r="C229" s="39">
        <f>IFERROR(VLOOKUP(B229,'Egyéni lista'!$B$4:$L$263,2,0),0)</f>
        <v>0</v>
      </c>
      <c r="D229" s="40">
        <f>IFERROR(VLOOKUP(B229,'Egyéni lista'!$B$4:$L$263,3,0),0)</f>
        <v>0</v>
      </c>
      <c r="E229" s="20">
        <f>IFERROR(VLOOKUP(B229,'Egyéni lista'!$B$4:$L$263,4,0),0)</f>
        <v>0</v>
      </c>
      <c r="F229" s="20">
        <f>IFERROR(VLOOKUP(B229,'Egyéni lista'!$B$4:$L$263,5,0),0)</f>
        <v>0</v>
      </c>
      <c r="G229" s="20">
        <f>IFERROR(VLOOKUP(B229,'Egyéni lista'!$B$4:$L$263,6,0),0)</f>
        <v>0</v>
      </c>
      <c r="H229" s="20">
        <f>IFERROR(VLOOKUP(B229,'Egyéni lista'!$B$4:$L$263,7,0),0)</f>
        <v>0</v>
      </c>
      <c r="I229" s="122">
        <f>IFERROR(VLOOKUP(B229,'Egyéni lista'!$B$4:$L$263,8,0),0)</f>
        <v>0</v>
      </c>
      <c r="J229" s="132">
        <f>IFERROR(VLOOKUP(B229,'Egyéni lista'!$B$4:$L$263,9,0),0)</f>
        <v>0</v>
      </c>
      <c r="K229" s="151">
        <f>IFERROR(VLOOKUP(B229,'Egyéni lista'!$B$4:$L$263,10,0),0)</f>
        <v>0</v>
      </c>
      <c r="L229" s="41">
        <f>IFERROR(VLOOKUP(B229,'Egyéni lista'!$B$4:$L$263,11,0),0)</f>
        <v>0</v>
      </c>
      <c r="M229" s="42">
        <f t="shared" ref="M229" si="149">SUM(E228:H231)</f>
        <v>0</v>
      </c>
    </row>
    <row r="230" spans="1:13" ht="15" hidden="1" x14ac:dyDescent="0.2">
      <c r="A230" s="217"/>
      <c r="B230" s="73"/>
      <c r="C230" s="43">
        <f>IFERROR(VLOOKUP(B230,'Egyéni lista'!$B$4:$L$263,2,0),0)</f>
        <v>0</v>
      </c>
      <c r="D230" s="44">
        <f>IFERROR(VLOOKUP(B230,'Egyéni lista'!$B$4:$L$263,3,0),0)</f>
        <v>0</v>
      </c>
      <c r="E230" s="134">
        <f>IFERROR(VLOOKUP(B230,'Egyéni lista'!$B$4:$L$263,4,0),0)</f>
        <v>0</v>
      </c>
      <c r="F230" s="134">
        <f>IFERROR(VLOOKUP(B230,'Egyéni lista'!$B$4:$L$263,5,0),0)</f>
        <v>0</v>
      </c>
      <c r="G230" s="134">
        <f>IFERROR(VLOOKUP(B230,'Egyéni lista'!$B$4:$L$263,6,0),0)</f>
        <v>0</v>
      </c>
      <c r="H230" s="134">
        <f>IFERROR(VLOOKUP(B230,'Egyéni lista'!$B$4:$L$263,7,0),0)</f>
        <v>0</v>
      </c>
      <c r="I230" s="135">
        <f>IFERROR(VLOOKUP(B230,'Egyéni lista'!$B$4:$L$263,8,0),0)</f>
        <v>0</v>
      </c>
      <c r="J230" s="133">
        <f>IFERROR(VLOOKUP(B230,'Egyéni lista'!$B$4:$L$263,9,0),0)</f>
        <v>0</v>
      </c>
      <c r="K230" s="151">
        <f>IFERROR(VLOOKUP(B230,'Egyéni lista'!$B$4:$L$263,10,0),0)</f>
        <v>0</v>
      </c>
      <c r="L230" s="45">
        <f>IFERROR(VLOOKUP(B230,'Egyéni lista'!$B$4:$L$263,11,0),0)</f>
        <v>0</v>
      </c>
      <c r="M230" s="42">
        <f t="shared" ref="M230" si="150">SUM(E228:H231)</f>
        <v>0</v>
      </c>
    </row>
    <row r="231" spans="1:13" ht="15.75" hidden="1" thickBot="1" x14ac:dyDescent="0.25">
      <c r="A231" s="218"/>
      <c r="B231" s="74"/>
      <c r="C231" s="46">
        <f>IFERROR(VLOOKUP(B231,'Egyéni lista'!$B$4:$L$263,2,0),0)</f>
        <v>0</v>
      </c>
      <c r="D231" s="51">
        <f>IFERROR(VLOOKUP(B231,'Egyéni lista'!$B$4:$L$263,3,0),0)</f>
        <v>0</v>
      </c>
      <c r="E231" s="136">
        <f>IFERROR(VLOOKUP(B231,'Egyéni lista'!$B$4:$L$263,4,0),0)</f>
        <v>0</v>
      </c>
      <c r="F231" s="137">
        <f>IFERROR(VLOOKUP(B231,'Egyéni lista'!$B$4:$L$263,5,0),0)</f>
        <v>0</v>
      </c>
      <c r="G231" s="137">
        <f>IFERROR(VLOOKUP(B231,'Egyéni lista'!$B$4:$L$263,6,0),0)</f>
        <v>0</v>
      </c>
      <c r="H231" s="137">
        <f>IFERROR(VLOOKUP(B231,'Egyéni lista'!$B$4:$L$263,7,0),0)</f>
        <v>0</v>
      </c>
      <c r="I231" s="138">
        <f>IFERROR(VLOOKUP(B231,'Egyéni lista'!$B$4:$L$263,8,0),0)</f>
        <v>0</v>
      </c>
      <c r="J231" s="139">
        <f>IFERROR(VLOOKUP(B231,'Egyéni lista'!$B$4:$L$263,9,0),0)</f>
        <v>0</v>
      </c>
      <c r="K231" s="152">
        <f>IFERROR(VLOOKUP(B231,'Egyéni lista'!$B$4:$L$263,10,0),0)</f>
        <v>0</v>
      </c>
      <c r="L231" s="48">
        <f>IFERROR(VLOOKUP(B231,'Egyéni lista'!$B$4:$L$263,11,0),0)</f>
        <v>0</v>
      </c>
      <c r="M231" s="49">
        <f t="shared" ref="M231" si="151">SUM(E228:H231)</f>
        <v>0</v>
      </c>
    </row>
    <row r="232" spans="1:13" ht="15" hidden="1" x14ac:dyDescent="0.2">
      <c r="A232" s="216" t="s">
        <v>73</v>
      </c>
      <c r="B232" s="72"/>
      <c r="C232" s="35">
        <f>IFERROR(VLOOKUP(B232,'Egyéni lista'!$B$4:$L$263,2,0),0)</f>
        <v>0</v>
      </c>
      <c r="D232" s="36">
        <f>IFERROR(VLOOKUP(B232,'Egyéni lista'!$B$4:$L$263,3,0),0)</f>
        <v>0</v>
      </c>
      <c r="E232" s="28">
        <f>IFERROR(VLOOKUP(B232,'Egyéni lista'!$B$4:$L$263,4,0),0)</f>
        <v>0</v>
      </c>
      <c r="F232" s="28">
        <f>IFERROR(VLOOKUP(B232,'Egyéni lista'!$B$4:$L$263,5,0),0)</f>
        <v>0</v>
      </c>
      <c r="G232" s="28">
        <f>IFERROR(VLOOKUP(B232,'Egyéni lista'!$B$4:$L$263,6,0),0)</f>
        <v>0</v>
      </c>
      <c r="H232" s="28">
        <f>IFERROR(VLOOKUP(B232,'Egyéni lista'!$B$4:$L$263,7,0),0)</f>
        <v>0</v>
      </c>
      <c r="I232" s="121">
        <f>IFERROR(VLOOKUP(B232,'Egyéni lista'!$B$4:$L$263,8,0),0)</f>
        <v>0</v>
      </c>
      <c r="J232" s="132">
        <f>IFERROR(VLOOKUP(B232,'Egyéni lista'!$B$4:$L$263,9,0),0)</f>
        <v>0</v>
      </c>
      <c r="K232" s="150">
        <f>IFERROR(VLOOKUP(B232,'Egyéni lista'!$B$4:$L$263,10,0),0)</f>
        <v>0</v>
      </c>
      <c r="L232" s="37">
        <f>IFERROR(VLOOKUP(B232,'Egyéni lista'!$B$4:$L$263,11,0),0)</f>
        <v>0</v>
      </c>
      <c r="M232" s="38">
        <f t="shared" ref="M232" si="152">SUM(E232:H235)</f>
        <v>0</v>
      </c>
    </row>
    <row r="233" spans="1:13" ht="15" hidden="1" x14ac:dyDescent="0.2">
      <c r="A233" s="217"/>
      <c r="B233" s="73"/>
      <c r="C233" s="39">
        <f>IFERROR(VLOOKUP(B233,'Egyéni lista'!$B$4:$L$263,2,0),0)</f>
        <v>0</v>
      </c>
      <c r="D233" s="40">
        <f>IFERROR(VLOOKUP(B233,'Egyéni lista'!$B$4:$L$263,3,0),0)</f>
        <v>0</v>
      </c>
      <c r="E233" s="20">
        <f>IFERROR(VLOOKUP(B233,'Egyéni lista'!$B$4:$L$263,4,0),0)</f>
        <v>0</v>
      </c>
      <c r="F233" s="20">
        <f>IFERROR(VLOOKUP(B233,'Egyéni lista'!$B$4:$L$263,5,0),0)</f>
        <v>0</v>
      </c>
      <c r="G233" s="20">
        <f>IFERROR(VLOOKUP(B233,'Egyéni lista'!$B$4:$L$263,6,0),0)</f>
        <v>0</v>
      </c>
      <c r="H233" s="20">
        <f>IFERROR(VLOOKUP(B233,'Egyéni lista'!$B$4:$L$263,7,0),0)</f>
        <v>0</v>
      </c>
      <c r="I233" s="122">
        <f>IFERROR(VLOOKUP(B233,'Egyéni lista'!$B$4:$L$263,8,0),0)</f>
        <v>0</v>
      </c>
      <c r="J233" s="132">
        <f>IFERROR(VLOOKUP(B233,'Egyéni lista'!$B$4:$L$263,9,0),0)</f>
        <v>0</v>
      </c>
      <c r="K233" s="151">
        <f>IFERROR(VLOOKUP(B233,'Egyéni lista'!$B$4:$L$263,10,0),0)</f>
        <v>0</v>
      </c>
      <c r="L233" s="41">
        <f>IFERROR(VLOOKUP(B233,'Egyéni lista'!$B$4:$L$263,11,0),0)</f>
        <v>0</v>
      </c>
      <c r="M233" s="42">
        <f t="shared" ref="M233" si="153">SUM(E232:H235)</f>
        <v>0</v>
      </c>
    </row>
    <row r="234" spans="1:13" ht="15" hidden="1" x14ac:dyDescent="0.2">
      <c r="A234" s="217"/>
      <c r="B234" s="73"/>
      <c r="C234" s="43">
        <f>IFERROR(VLOOKUP(B234,'Egyéni lista'!$B$4:$L$263,2,0),0)</f>
        <v>0</v>
      </c>
      <c r="D234" s="44">
        <f>IFERROR(VLOOKUP(B234,'Egyéni lista'!$B$4:$L$263,3,0),0)</f>
        <v>0</v>
      </c>
      <c r="E234" s="134">
        <f>IFERROR(VLOOKUP(B234,'Egyéni lista'!$B$4:$L$263,4,0),0)</f>
        <v>0</v>
      </c>
      <c r="F234" s="134">
        <f>IFERROR(VLOOKUP(B234,'Egyéni lista'!$B$4:$L$263,5,0),0)</f>
        <v>0</v>
      </c>
      <c r="G234" s="134">
        <f>IFERROR(VLOOKUP(B234,'Egyéni lista'!$B$4:$L$263,6,0),0)</f>
        <v>0</v>
      </c>
      <c r="H234" s="134">
        <f>IFERROR(VLOOKUP(B234,'Egyéni lista'!$B$4:$L$263,7,0),0)</f>
        <v>0</v>
      </c>
      <c r="I234" s="135">
        <f>IFERROR(VLOOKUP(B234,'Egyéni lista'!$B$4:$L$263,8,0),0)</f>
        <v>0</v>
      </c>
      <c r="J234" s="133">
        <f>IFERROR(VLOOKUP(B234,'Egyéni lista'!$B$4:$L$263,9,0),0)</f>
        <v>0</v>
      </c>
      <c r="K234" s="151">
        <f>IFERROR(VLOOKUP(B234,'Egyéni lista'!$B$4:$L$263,10,0),0)</f>
        <v>0</v>
      </c>
      <c r="L234" s="45">
        <f>IFERROR(VLOOKUP(B234,'Egyéni lista'!$B$4:$L$263,11,0),0)</f>
        <v>0</v>
      </c>
      <c r="M234" s="42">
        <f t="shared" ref="M234" si="154">SUM(E232:H235)</f>
        <v>0</v>
      </c>
    </row>
    <row r="235" spans="1:13" ht="15.75" hidden="1" thickBot="1" x14ac:dyDescent="0.25">
      <c r="A235" s="218"/>
      <c r="B235" s="74"/>
      <c r="C235" s="46">
        <f>IFERROR(VLOOKUP(B235,'Egyéni lista'!$B$4:$L$263,2,0),0)</f>
        <v>0</v>
      </c>
      <c r="D235" s="51">
        <f>IFERROR(VLOOKUP(B235,'Egyéni lista'!$B$4:$L$263,3,0),0)</f>
        <v>0</v>
      </c>
      <c r="E235" s="136">
        <f>IFERROR(VLOOKUP(B235,'Egyéni lista'!$B$4:$L$263,4,0),0)</f>
        <v>0</v>
      </c>
      <c r="F235" s="137">
        <f>IFERROR(VLOOKUP(B235,'Egyéni lista'!$B$4:$L$263,5,0),0)</f>
        <v>0</v>
      </c>
      <c r="G235" s="137">
        <f>IFERROR(VLOOKUP(B235,'Egyéni lista'!$B$4:$L$263,6,0),0)</f>
        <v>0</v>
      </c>
      <c r="H235" s="137">
        <f>IFERROR(VLOOKUP(B235,'Egyéni lista'!$B$4:$L$263,7,0),0)</f>
        <v>0</v>
      </c>
      <c r="I235" s="138">
        <f>IFERROR(VLOOKUP(B235,'Egyéni lista'!$B$4:$L$263,8,0),0)</f>
        <v>0</v>
      </c>
      <c r="J235" s="139">
        <f>IFERROR(VLOOKUP(B235,'Egyéni lista'!$B$4:$L$263,9,0),0)</f>
        <v>0</v>
      </c>
      <c r="K235" s="152">
        <f>IFERROR(VLOOKUP(B235,'Egyéni lista'!$B$4:$L$263,10,0),0)</f>
        <v>0</v>
      </c>
      <c r="L235" s="48">
        <f>IFERROR(VLOOKUP(B235,'Egyéni lista'!$B$4:$L$263,11,0),0)</f>
        <v>0</v>
      </c>
      <c r="M235" s="49">
        <f t="shared" ref="M235" si="155">SUM(E232:H235)</f>
        <v>0</v>
      </c>
    </row>
    <row r="236" spans="1:13" ht="15" hidden="1" x14ac:dyDescent="0.2">
      <c r="A236" s="216" t="s">
        <v>74</v>
      </c>
      <c r="B236" s="72"/>
      <c r="C236" s="35">
        <f>IFERROR(VLOOKUP(B236,'Egyéni lista'!$B$4:$L$263,2,0),0)</f>
        <v>0</v>
      </c>
      <c r="D236" s="36">
        <f>IFERROR(VLOOKUP(B236,'Egyéni lista'!$B$4:$L$263,3,0),0)</f>
        <v>0</v>
      </c>
      <c r="E236" s="28">
        <f>IFERROR(VLOOKUP(B236,'Egyéni lista'!$B$4:$L$263,4,0),0)</f>
        <v>0</v>
      </c>
      <c r="F236" s="28">
        <f>IFERROR(VLOOKUP(B236,'Egyéni lista'!$B$4:$L$263,5,0),0)</f>
        <v>0</v>
      </c>
      <c r="G236" s="28">
        <f>IFERROR(VLOOKUP(B236,'Egyéni lista'!$B$4:$L$263,6,0),0)</f>
        <v>0</v>
      </c>
      <c r="H236" s="28">
        <f>IFERROR(VLOOKUP(B236,'Egyéni lista'!$B$4:$L$263,7,0),0)</f>
        <v>0</v>
      </c>
      <c r="I236" s="121">
        <f>IFERROR(VLOOKUP(B236,'Egyéni lista'!$B$4:$L$263,8,0),0)</f>
        <v>0</v>
      </c>
      <c r="J236" s="132">
        <f>IFERROR(VLOOKUP(B236,'Egyéni lista'!$B$4:$L$263,9,0),0)</f>
        <v>0</v>
      </c>
      <c r="K236" s="150">
        <f>IFERROR(VLOOKUP(B236,'Egyéni lista'!$B$4:$L$263,10,0),0)</f>
        <v>0</v>
      </c>
      <c r="L236" s="37">
        <f>IFERROR(VLOOKUP(B236,'Egyéni lista'!$B$4:$L$263,11,0),0)</f>
        <v>0</v>
      </c>
      <c r="M236" s="38">
        <f t="shared" ref="M236" si="156">SUM(E236:H239)</f>
        <v>0</v>
      </c>
    </row>
    <row r="237" spans="1:13" ht="15" hidden="1" x14ac:dyDescent="0.2">
      <c r="A237" s="217"/>
      <c r="B237" s="73"/>
      <c r="C237" s="39">
        <f>IFERROR(VLOOKUP(B237,'Egyéni lista'!$B$4:$L$263,2,0),0)</f>
        <v>0</v>
      </c>
      <c r="D237" s="40">
        <f>IFERROR(VLOOKUP(B237,'Egyéni lista'!$B$4:$L$263,3,0),0)</f>
        <v>0</v>
      </c>
      <c r="E237" s="20">
        <f>IFERROR(VLOOKUP(B237,'Egyéni lista'!$B$4:$L$263,4,0),0)</f>
        <v>0</v>
      </c>
      <c r="F237" s="20">
        <f>IFERROR(VLOOKUP(B237,'Egyéni lista'!$B$4:$L$263,5,0),0)</f>
        <v>0</v>
      </c>
      <c r="G237" s="20">
        <f>IFERROR(VLOOKUP(B237,'Egyéni lista'!$B$4:$L$263,6,0),0)</f>
        <v>0</v>
      </c>
      <c r="H237" s="20">
        <f>IFERROR(VLOOKUP(B237,'Egyéni lista'!$B$4:$L$263,7,0),0)</f>
        <v>0</v>
      </c>
      <c r="I237" s="122">
        <f>IFERROR(VLOOKUP(B237,'Egyéni lista'!$B$4:$L$263,8,0),0)</f>
        <v>0</v>
      </c>
      <c r="J237" s="132">
        <f>IFERROR(VLOOKUP(B237,'Egyéni lista'!$B$4:$L$263,9,0),0)</f>
        <v>0</v>
      </c>
      <c r="K237" s="151">
        <f>IFERROR(VLOOKUP(B237,'Egyéni lista'!$B$4:$L$263,10,0),0)</f>
        <v>0</v>
      </c>
      <c r="L237" s="41">
        <f>IFERROR(VLOOKUP(B237,'Egyéni lista'!$B$4:$L$263,11,0),0)</f>
        <v>0</v>
      </c>
      <c r="M237" s="42">
        <f t="shared" ref="M237" si="157">SUM(E236:H239)</f>
        <v>0</v>
      </c>
    </row>
    <row r="238" spans="1:13" ht="15" hidden="1" x14ac:dyDescent="0.2">
      <c r="A238" s="217"/>
      <c r="B238" s="73"/>
      <c r="C238" s="43">
        <f>IFERROR(VLOOKUP(B238,'Egyéni lista'!$B$4:$L$263,2,0),0)</f>
        <v>0</v>
      </c>
      <c r="D238" s="44">
        <f>IFERROR(VLOOKUP(B238,'Egyéni lista'!$B$4:$L$263,3,0),0)</f>
        <v>0</v>
      </c>
      <c r="E238" s="134">
        <f>IFERROR(VLOOKUP(B238,'Egyéni lista'!$B$4:$L$263,4,0),0)</f>
        <v>0</v>
      </c>
      <c r="F238" s="134">
        <f>IFERROR(VLOOKUP(B238,'Egyéni lista'!$B$4:$L$263,5,0),0)</f>
        <v>0</v>
      </c>
      <c r="G238" s="134">
        <f>IFERROR(VLOOKUP(B238,'Egyéni lista'!$B$4:$L$263,6,0),0)</f>
        <v>0</v>
      </c>
      <c r="H238" s="134">
        <f>IFERROR(VLOOKUP(B238,'Egyéni lista'!$B$4:$L$263,7,0),0)</f>
        <v>0</v>
      </c>
      <c r="I238" s="135">
        <f>IFERROR(VLOOKUP(B238,'Egyéni lista'!$B$4:$L$263,8,0),0)</f>
        <v>0</v>
      </c>
      <c r="J238" s="133">
        <f>IFERROR(VLOOKUP(B238,'Egyéni lista'!$B$4:$L$263,9,0),0)</f>
        <v>0</v>
      </c>
      <c r="K238" s="151">
        <f>IFERROR(VLOOKUP(B238,'Egyéni lista'!$B$4:$L$263,10,0),0)</f>
        <v>0</v>
      </c>
      <c r="L238" s="45">
        <f>IFERROR(VLOOKUP(B238,'Egyéni lista'!$B$4:$L$263,11,0),0)</f>
        <v>0</v>
      </c>
      <c r="M238" s="42">
        <f t="shared" ref="M238" si="158">SUM(E236:H239)</f>
        <v>0</v>
      </c>
    </row>
    <row r="239" spans="1:13" ht="15.75" hidden="1" thickBot="1" x14ac:dyDescent="0.25">
      <c r="A239" s="218"/>
      <c r="B239" s="74"/>
      <c r="C239" s="46">
        <f>IFERROR(VLOOKUP(B239,'Egyéni lista'!$B$4:$L$263,2,0),0)</f>
        <v>0</v>
      </c>
      <c r="D239" s="51">
        <f>IFERROR(VLOOKUP(B239,'Egyéni lista'!$B$4:$L$263,3,0),0)</f>
        <v>0</v>
      </c>
      <c r="E239" s="136">
        <f>IFERROR(VLOOKUP(B239,'Egyéni lista'!$B$4:$L$263,4,0),0)</f>
        <v>0</v>
      </c>
      <c r="F239" s="137">
        <f>IFERROR(VLOOKUP(B239,'Egyéni lista'!$B$4:$L$263,5,0),0)</f>
        <v>0</v>
      </c>
      <c r="G239" s="137">
        <f>IFERROR(VLOOKUP(B239,'Egyéni lista'!$B$4:$L$263,6,0),0)</f>
        <v>0</v>
      </c>
      <c r="H239" s="137">
        <f>IFERROR(VLOOKUP(B239,'Egyéni lista'!$B$4:$L$263,7,0),0)</f>
        <v>0</v>
      </c>
      <c r="I239" s="138">
        <f>IFERROR(VLOOKUP(B239,'Egyéni lista'!$B$4:$L$263,8,0),0)</f>
        <v>0</v>
      </c>
      <c r="J239" s="139">
        <f>IFERROR(VLOOKUP(B239,'Egyéni lista'!$B$4:$L$263,9,0),0)</f>
        <v>0</v>
      </c>
      <c r="K239" s="152">
        <f>IFERROR(VLOOKUP(B239,'Egyéni lista'!$B$4:$L$263,10,0),0)</f>
        <v>0</v>
      </c>
      <c r="L239" s="48">
        <f>IFERROR(VLOOKUP(B239,'Egyéni lista'!$B$4:$L$263,11,0),0)</f>
        <v>0</v>
      </c>
      <c r="M239" s="49">
        <f t="shared" ref="M239" si="159">SUM(E236:H239)</f>
        <v>0</v>
      </c>
    </row>
    <row r="240" spans="1:13" ht="15" hidden="1" x14ac:dyDescent="0.2">
      <c r="A240" s="216" t="s">
        <v>75</v>
      </c>
      <c r="B240" s="72"/>
      <c r="C240" s="35">
        <f>IFERROR(VLOOKUP(B240,'Egyéni lista'!$B$4:$L$263,2,0),0)</f>
        <v>0</v>
      </c>
      <c r="D240" s="36">
        <f>IFERROR(VLOOKUP(B240,'Egyéni lista'!$B$4:$L$263,3,0),0)</f>
        <v>0</v>
      </c>
      <c r="E240" s="28">
        <f>IFERROR(VLOOKUP(B240,'Egyéni lista'!$B$4:$L$263,4,0),0)</f>
        <v>0</v>
      </c>
      <c r="F240" s="28">
        <f>IFERROR(VLOOKUP(B240,'Egyéni lista'!$B$4:$L$263,5,0),0)</f>
        <v>0</v>
      </c>
      <c r="G240" s="28">
        <f>IFERROR(VLOOKUP(B240,'Egyéni lista'!$B$4:$L$263,6,0),0)</f>
        <v>0</v>
      </c>
      <c r="H240" s="28">
        <f>IFERROR(VLOOKUP(B240,'Egyéni lista'!$B$4:$L$263,7,0),0)</f>
        <v>0</v>
      </c>
      <c r="I240" s="121">
        <f>IFERROR(VLOOKUP(B240,'Egyéni lista'!$B$4:$L$263,8,0),0)</f>
        <v>0</v>
      </c>
      <c r="J240" s="132">
        <f>IFERROR(VLOOKUP(B240,'Egyéni lista'!$B$4:$L$263,9,0),0)</f>
        <v>0</v>
      </c>
      <c r="K240" s="150">
        <f>IFERROR(VLOOKUP(B240,'Egyéni lista'!$B$4:$L$263,10,0),0)</f>
        <v>0</v>
      </c>
      <c r="L240" s="37">
        <f>IFERROR(VLOOKUP(B240,'Egyéni lista'!$B$4:$L$263,11,0),0)</f>
        <v>0</v>
      </c>
      <c r="M240" s="38">
        <f t="shared" ref="M240" si="160">SUM(E240:H243)</f>
        <v>0</v>
      </c>
    </row>
    <row r="241" spans="1:13" ht="15" hidden="1" x14ac:dyDescent="0.2">
      <c r="A241" s="217"/>
      <c r="B241" s="73"/>
      <c r="C241" s="39">
        <f>IFERROR(VLOOKUP(B241,'Egyéni lista'!$B$4:$L$263,2,0),0)</f>
        <v>0</v>
      </c>
      <c r="D241" s="40">
        <f>IFERROR(VLOOKUP(B241,'Egyéni lista'!$B$4:$L$263,3,0),0)</f>
        <v>0</v>
      </c>
      <c r="E241" s="20">
        <f>IFERROR(VLOOKUP(B241,'Egyéni lista'!$B$4:$L$263,4,0),0)</f>
        <v>0</v>
      </c>
      <c r="F241" s="20">
        <f>IFERROR(VLOOKUP(B241,'Egyéni lista'!$B$4:$L$263,5,0),0)</f>
        <v>0</v>
      </c>
      <c r="G241" s="20">
        <f>IFERROR(VLOOKUP(B241,'Egyéni lista'!$B$4:$L$263,6,0),0)</f>
        <v>0</v>
      </c>
      <c r="H241" s="20">
        <f>IFERROR(VLOOKUP(B241,'Egyéni lista'!$B$4:$L$263,7,0),0)</f>
        <v>0</v>
      </c>
      <c r="I241" s="122">
        <f>IFERROR(VLOOKUP(B241,'Egyéni lista'!$B$4:$L$263,8,0),0)</f>
        <v>0</v>
      </c>
      <c r="J241" s="132">
        <f>IFERROR(VLOOKUP(B241,'Egyéni lista'!$B$4:$L$263,9,0),0)</f>
        <v>0</v>
      </c>
      <c r="K241" s="151">
        <f>IFERROR(VLOOKUP(B241,'Egyéni lista'!$B$4:$L$263,10,0),0)</f>
        <v>0</v>
      </c>
      <c r="L241" s="41">
        <f>IFERROR(VLOOKUP(B241,'Egyéni lista'!$B$4:$L$263,11,0),0)</f>
        <v>0</v>
      </c>
      <c r="M241" s="42">
        <f t="shared" ref="M241" si="161">SUM(E240:H243)</f>
        <v>0</v>
      </c>
    </row>
    <row r="242" spans="1:13" ht="15" hidden="1" x14ac:dyDescent="0.2">
      <c r="A242" s="217"/>
      <c r="B242" s="73"/>
      <c r="C242" s="43">
        <f>IFERROR(VLOOKUP(B242,'Egyéni lista'!$B$4:$L$263,2,0),0)</f>
        <v>0</v>
      </c>
      <c r="D242" s="44">
        <f>IFERROR(VLOOKUP(B242,'Egyéni lista'!$B$4:$L$263,3,0),0)</f>
        <v>0</v>
      </c>
      <c r="E242" s="134">
        <f>IFERROR(VLOOKUP(B242,'Egyéni lista'!$B$4:$L$263,4,0),0)</f>
        <v>0</v>
      </c>
      <c r="F242" s="134">
        <f>IFERROR(VLOOKUP(B242,'Egyéni lista'!$B$4:$L$263,5,0),0)</f>
        <v>0</v>
      </c>
      <c r="G242" s="134">
        <f>IFERROR(VLOOKUP(B242,'Egyéni lista'!$B$4:$L$263,6,0),0)</f>
        <v>0</v>
      </c>
      <c r="H242" s="134">
        <f>IFERROR(VLOOKUP(B242,'Egyéni lista'!$B$4:$L$263,7,0),0)</f>
        <v>0</v>
      </c>
      <c r="I242" s="135">
        <f>IFERROR(VLOOKUP(B242,'Egyéni lista'!$B$4:$L$263,8,0),0)</f>
        <v>0</v>
      </c>
      <c r="J242" s="133">
        <f>IFERROR(VLOOKUP(B242,'Egyéni lista'!$B$4:$L$263,9,0),0)</f>
        <v>0</v>
      </c>
      <c r="K242" s="151">
        <f>IFERROR(VLOOKUP(B242,'Egyéni lista'!$B$4:$L$263,10,0),0)</f>
        <v>0</v>
      </c>
      <c r="L242" s="45">
        <f>IFERROR(VLOOKUP(B242,'Egyéni lista'!$B$4:$L$263,11,0),0)</f>
        <v>0</v>
      </c>
      <c r="M242" s="42">
        <f t="shared" ref="M242" si="162">SUM(E240:H243)</f>
        <v>0</v>
      </c>
    </row>
    <row r="243" spans="1:13" ht="15.75" hidden="1" thickBot="1" x14ac:dyDescent="0.25">
      <c r="A243" s="218"/>
      <c r="B243" s="74"/>
      <c r="C243" s="46">
        <f>IFERROR(VLOOKUP(B243,'Egyéni lista'!$B$4:$L$263,2,0),0)</f>
        <v>0</v>
      </c>
      <c r="D243" s="51">
        <f>IFERROR(VLOOKUP(B243,'Egyéni lista'!$B$4:$L$263,3,0),0)</f>
        <v>0</v>
      </c>
      <c r="E243" s="136">
        <f>IFERROR(VLOOKUP(B243,'Egyéni lista'!$B$4:$L$263,4,0),0)</f>
        <v>0</v>
      </c>
      <c r="F243" s="137">
        <f>IFERROR(VLOOKUP(B243,'Egyéni lista'!$B$4:$L$263,5,0),0)</f>
        <v>0</v>
      </c>
      <c r="G243" s="137">
        <f>IFERROR(VLOOKUP(B243,'Egyéni lista'!$B$4:$L$263,6,0),0)</f>
        <v>0</v>
      </c>
      <c r="H243" s="137">
        <f>IFERROR(VLOOKUP(B243,'Egyéni lista'!$B$4:$L$263,7,0),0)</f>
        <v>0</v>
      </c>
      <c r="I243" s="138">
        <f>IFERROR(VLOOKUP(B243,'Egyéni lista'!$B$4:$L$263,8,0),0)</f>
        <v>0</v>
      </c>
      <c r="J243" s="139">
        <f>IFERROR(VLOOKUP(B243,'Egyéni lista'!$B$4:$L$263,9,0),0)</f>
        <v>0</v>
      </c>
      <c r="K243" s="152">
        <f>IFERROR(VLOOKUP(B243,'Egyéni lista'!$B$4:$L$263,10,0),0)</f>
        <v>0</v>
      </c>
      <c r="L243" s="48">
        <f>IFERROR(VLOOKUP(B243,'Egyéni lista'!$B$4:$L$263,11,0),0)</f>
        <v>0</v>
      </c>
      <c r="M243" s="49">
        <f t="shared" ref="M243" si="163">SUM(E240:H243)</f>
        <v>0</v>
      </c>
    </row>
    <row r="244" spans="1:13" ht="15" hidden="1" x14ac:dyDescent="0.2">
      <c r="A244" s="216" t="s">
        <v>76</v>
      </c>
      <c r="B244" s="72"/>
      <c r="C244" s="35">
        <f>IFERROR(VLOOKUP(B244,'Egyéni lista'!$B$4:$L$263,2,0),0)</f>
        <v>0</v>
      </c>
      <c r="D244" s="36">
        <f>IFERROR(VLOOKUP(B244,'Egyéni lista'!$B$4:$L$263,3,0),0)</f>
        <v>0</v>
      </c>
      <c r="E244" s="28">
        <f>IFERROR(VLOOKUP(B244,'Egyéni lista'!$B$4:$L$263,4,0),0)</f>
        <v>0</v>
      </c>
      <c r="F244" s="28">
        <f>IFERROR(VLOOKUP(B244,'Egyéni lista'!$B$4:$L$263,5,0),0)</f>
        <v>0</v>
      </c>
      <c r="G244" s="28">
        <f>IFERROR(VLOOKUP(B244,'Egyéni lista'!$B$4:$L$263,6,0),0)</f>
        <v>0</v>
      </c>
      <c r="H244" s="28">
        <f>IFERROR(VLOOKUP(B244,'Egyéni lista'!$B$4:$L$263,7,0),0)</f>
        <v>0</v>
      </c>
      <c r="I244" s="121">
        <f>IFERROR(VLOOKUP(B244,'Egyéni lista'!$B$4:$L$263,8,0),0)</f>
        <v>0</v>
      </c>
      <c r="J244" s="132">
        <f>IFERROR(VLOOKUP(B244,'Egyéni lista'!$B$4:$L$263,9,0),0)</f>
        <v>0</v>
      </c>
      <c r="K244" s="150">
        <f>IFERROR(VLOOKUP(B244,'Egyéni lista'!$B$4:$L$263,10,0),0)</f>
        <v>0</v>
      </c>
      <c r="L244" s="37">
        <f>IFERROR(VLOOKUP(B244,'Egyéni lista'!$B$4:$L$263,11,0),0)</f>
        <v>0</v>
      </c>
      <c r="M244" s="38">
        <f t="shared" ref="M244" si="164">SUM(E244:H247)</f>
        <v>0</v>
      </c>
    </row>
    <row r="245" spans="1:13" ht="15" hidden="1" x14ac:dyDescent="0.2">
      <c r="A245" s="217"/>
      <c r="B245" s="73"/>
      <c r="C245" s="39">
        <f>IFERROR(VLOOKUP(B245,'Egyéni lista'!$B$4:$L$263,2,0),0)</f>
        <v>0</v>
      </c>
      <c r="D245" s="40">
        <f>IFERROR(VLOOKUP(B245,'Egyéni lista'!$B$4:$L$263,3,0),0)</f>
        <v>0</v>
      </c>
      <c r="E245" s="20">
        <f>IFERROR(VLOOKUP(B245,'Egyéni lista'!$B$4:$L$263,4,0),0)</f>
        <v>0</v>
      </c>
      <c r="F245" s="20">
        <f>IFERROR(VLOOKUP(B245,'Egyéni lista'!$B$4:$L$263,5,0),0)</f>
        <v>0</v>
      </c>
      <c r="G245" s="20">
        <f>IFERROR(VLOOKUP(B245,'Egyéni lista'!$B$4:$L$263,6,0),0)</f>
        <v>0</v>
      </c>
      <c r="H245" s="20">
        <f>IFERROR(VLOOKUP(B245,'Egyéni lista'!$B$4:$L$263,7,0),0)</f>
        <v>0</v>
      </c>
      <c r="I245" s="122">
        <f>IFERROR(VLOOKUP(B245,'Egyéni lista'!$B$4:$L$263,8,0),0)</f>
        <v>0</v>
      </c>
      <c r="J245" s="132">
        <f>IFERROR(VLOOKUP(B245,'Egyéni lista'!$B$4:$L$263,9,0),0)</f>
        <v>0</v>
      </c>
      <c r="K245" s="151">
        <f>IFERROR(VLOOKUP(B245,'Egyéni lista'!$B$4:$L$263,10,0),0)</f>
        <v>0</v>
      </c>
      <c r="L245" s="41">
        <f>IFERROR(VLOOKUP(B245,'Egyéni lista'!$B$4:$L$263,11,0),0)</f>
        <v>0</v>
      </c>
      <c r="M245" s="42">
        <f t="shared" ref="M245" si="165">SUM(E244:H247)</f>
        <v>0</v>
      </c>
    </row>
    <row r="246" spans="1:13" ht="15" hidden="1" x14ac:dyDescent="0.2">
      <c r="A246" s="217"/>
      <c r="B246" s="73"/>
      <c r="C246" s="43">
        <f>IFERROR(VLOOKUP(B246,'Egyéni lista'!$B$4:$L$263,2,0),0)</f>
        <v>0</v>
      </c>
      <c r="D246" s="44">
        <f>IFERROR(VLOOKUP(B246,'Egyéni lista'!$B$4:$L$263,3,0),0)</f>
        <v>0</v>
      </c>
      <c r="E246" s="134">
        <f>IFERROR(VLOOKUP(B246,'Egyéni lista'!$B$4:$L$263,4,0),0)</f>
        <v>0</v>
      </c>
      <c r="F246" s="134">
        <f>IFERROR(VLOOKUP(B246,'Egyéni lista'!$B$4:$L$263,5,0),0)</f>
        <v>0</v>
      </c>
      <c r="G246" s="134">
        <f>IFERROR(VLOOKUP(B246,'Egyéni lista'!$B$4:$L$263,6,0),0)</f>
        <v>0</v>
      </c>
      <c r="H246" s="134">
        <f>IFERROR(VLOOKUP(B246,'Egyéni lista'!$B$4:$L$263,7,0),0)</f>
        <v>0</v>
      </c>
      <c r="I246" s="135">
        <f>IFERROR(VLOOKUP(B246,'Egyéni lista'!$B$4:$L$263,8,0),0)</f>
        <v>0</v>
      </c>
      <c r="J246" s="133">
        <f>IFERROR(VLOOKUP(B246,'Egyéni lista'!$B$4:$L$263,9,0),0)</f>
        <v>0</v>
      </c>
      <c r="K246" s="151">
        <f>IFERROR(VLOOKUP(B246,'Egyéni lista'!$B$4:$L$263,10,0),0)</f>
        <v>0</v>
      </c>
      <c r="L246" s="45">
        <f>IFERROR(VLOOKUP(B246,'Egyéni lista'!$B$4:$L$263,11,0),0)</f>
        <v>0</v>
      </c>
      <c r="M246" s="42">
        <f t="shared" ref="M246" si="166">SUM(E244:H247)</f>
        <v>0</v>
      </c>
    </row>
    <row r="247" spans="1:13" ht="15.75" hidden="1" thickBot="1" x14ac:dyDescent="0.25">
      <c r="A247" s="218"/>
      <c r="B247" s="74"/>
      <c r="C247" s="46">
        <f>IFERROR(VLOOKUP(B247,'Egyéni lista'!$B$4:$L$263,2,0),0)</f>
        <v>0</v>
      </c>
      <c r="D247" s="51">
        <f>IFERROR(VLOOKUP(B247,'Egyéni lista'!$B$4:$L$263,3,0),0)</f>
        <v>0</v>
      </c>
      <c r="E247" s="136">
        <f>IFERROR(VLOOKUP(B247,'Egyéni lista'!$B$4:$L$263,4,0),0)</f>
        <v>0</v>
      </c>
      <c r="F247" s="137">
        <f>IFERROR(VLOOKUP(B247,'Egyéni lista'!$B$4:$L$263,5,0),0)</f>
        <v>0</v>
      </c>
      <c r="G247" s="137">
        <f>IFERROR(VLOOKUP(B247,'Egyéni lista'!$B$4:$L$263,6,0),0)</f>
        <v>0</v>
      </c>
      <c r="H247" s="137">
        <f>IFERROR(VLOOKUP(B247,'Egyéni lista'!$B$4:$L$263,7,0),0)</f>
        <v>0</v>
      </c>
      <c r="I247" s="138">
        <f>IFERROR(VLOOKUP(B247,'Egyéni lista'!$B$4:$L$263,8,0),0)</f>
        <v>0</v>
      </c>
      <c r="J247" s="139">
        <f>IFERROR(VLOOKUP(B247,'Egyéni lista'!$B$4:$L$263,9,0),0)</f>
        <v>0</v>
      </c>
      <c r="K247" s="152">
        <f>IFERROR(VLOOKUP(B247,'Egyéni lista'!$B$4:$L$263,10,0),0)</f>
        <v>0</v>
      </c>
      <c r="L247" s="48">
        <f>IFERROR(VLOOKUP(B247,'Egyéni lista'!$B$4:$L$263,11,0),0)</f>
        <v>0</v>
      </c>
      <c r="M247" s="49">
        <f t="shared" ref="M247" si="167">SUM(E244:H247)</f>
        <v>0</v>
      </c>
    </row>
    <row r="248" spans="1:13" ht="15" hidden="1" x14ac:dyDescent="0.2">
      <c r="A248" s="216" t="s">
        <v>77</v>
      </c>
      <c r="B248" s="72"/>
      <c r="C248" s="35">
        <f>IFERROR(VLOOKUP(B248,'Egyéni lista'!$B$4:$L$263,2,0),0)</f>
        <v>0</v>
      </c>
      <c r="D248" s="36">
        <f>IFERROR(VLOOKUP(B248,'Egyéni lista'!$B$4:$L$263,3,0),0)</f>
        <v>0</v>
      </c>
      <c r="E248" s="28">
        <f>IFERROR(VLOOKUP(B248,'Egyéni lista'!$B$4:$L$263,4,0),0)</f>
        <v>0</v>
      </c>
      <c r="F248" s="28">
        <f>IFERROR(VLOOKUP(B248,'Egyéni lista'!$B$4:$L$263,5,0),0)</f>
        <v>0</v>
      </c>
      <c r="G248" s="28">
        <f>IFERROR(VLOOKUP(B248,'Egyéni lista'!$B$4:$L$263,6,0),0)</f>
        <v>0</v>
      </c>
      <c r="H248" s="28">
        <f>IFERROR(VLOOKUP(B248,'Egyéni lista'!$B$4:$L$263,7,0),0)</f>
        <v>0</v>
      </c>
      <c r="I248" s="121">
        <f>IFERROR(VLOOKUP(B248,'Egyéni lista'!$B$4:$L$263,8,0),0)</f>
        <v>0</v>
      </c>
      <c r="J248" s="132">
        <f>IFERROR(VLOOKUP(B248,'Egyéni lista'!$B$4:$L$263,9,0),0)</f>
        <v>0</v>
      </c>
      <c r="K248" s="150">
        <f>IFERROR(VLOOKUP(B248,'Egyéni lista'!$B$4:$L$263,10,0),0)</f>
        <v>0</v>
      </c>
      <c r="L248" s="37">
        <f>IFERROR(VLOOKUP(B248,'Egyéni lista'!$B$4:$L$263,11,0),0)</f>
        <v>0</v>
      </c>
      <c r="M248" s="38">
        <f t="shared" ref="M248" si="168">SUM(E248:H251)</f>
        <v>0</v>
      </c>
    </row>
    <row r="249" spans="1:13" ht="15" hidden="1" x14ac:dyDescent="0.2">
      <c r="A249" s="217"/>
      <c r="B249" s="73"/>
      <c r="C249" s="39">
        <f>IFERROR(VLOOKUP(B249,'Egyéni lista'!$B$4:$L$263,2,0),0)</f>
        <v>0</v>
      </c>
      <c r="D249" s="40">
        <f>IFERROR(VLOOKUP(B249,'Egyéni lista'!$B$4:$L$263,3,0),0)</f>
        <v>0</v>
      </c>
      <c r="E249" s="20">
        <f>IFERROR(VLOOKUP(B249,'Egyéni lista'!$B$4:$L$263,4,0),0)</f>
        <v>0</v>
      </c>
      <c r="F249" s="20">
        <f>IFERROR(VLOOKUP(B249,'Egyéni lista'!$B$4:$L$263,5,0),0)</f>
        <v>0</v>
      </c>
      <c r="G249" s="20">
        <f>IFERROR(VLOOKUP(B249,'Egyéni lista'!$B$4:$L$263,6,0),0)</f>
        <v>0</v>
      </c>
      <c r="H249" s="20">
        <f>IFERROR(VLOOKUP(B249,'Egyéni lista'!$B$4:$L$263,7,0),0)</f>
        <v>0</v>
      </c>
      <c r="I249" s="122">
        <f>IFERROR(VLOOKUP(B249,'Egyéni lista'!$B$4:$L$263,8,0),0)</f>
        <v>0</v>
      </c>
      <c r="J249" s="132">
        <f>IFERROR(VLOOKUP(B249,'Egyéni lista'!$B$4:$L$263,9,0),0)</f>
        <v>0</v>
      </c>
      <c r="K249" s="151">
        <f>IFERROR(VLOOKUP(B249,'Egyéni lista'!$B$4:$L$263,10,0),0)</f>
        <v>0</v>
      </c>
      <c r="L249" s="41">
        <f>IFERROR(VLOOKUP(B249,'Egyéni lista'!$B$4:$L$263,11,0),0)</f>
        <v>0</v>
      </c>
      <c r="M249" s="42">
        <f t="shared" ref="M249" si="169">SUM(E248:H251)</f>
        <v>0</v>
      </c>
    </row>
    <row r="250" spans="1:13" ht="15" hidden="1" x14ac:dyDescent="0.2">
      <c r="A250" s="217"/>
      <c r="B250" s="73"/>
      <c r="C250" s="43">
        <f>IFERROR(VLOOKUP(B250,'Egyéni lista'!$B$4:$L$263,2,0),0)</f>
        <v>0</v>
      </c>
      <c r="D250" s="44">
        <f>IFERROR(VLOOKUP(B250,'Egyéni lista'!$B$4:$L$263,3,0),0)</f>
        <v>0</v>
      </c>
      <c r="E250" s="134">
        <f>IFERROR(VLOOKUP(B250,'Egyéni lista'!$B$4:$L$263,4,0),0)</f>
        <v>0</v>
      </c>
      <c r="F250" s="134">
        <f>IFERROR(VLOOKUP(B250,'Egyéni lista'!$B$4:$L$263,5,0),0)</f>
        <v>0</v>
      </c>
      <c r="G250" s="134">
        <f>IFERROR(VLOOKUP(B250,'Egyéni lista'!$B$4:$L$263,6,0),0)</f>
        <v>0</v>
      </c>
      <c r="H250" s="134">
        <f>IFERROR(VLOOKUP(B250,'Egyéni lista'!$B$4:$L$263,7,0),0)</f>
        <v>0</v>
      </c>
      <c r="I250" s="135">
        <f>IFERROR(VLOOKUP(B250,'Egyéni lista'!$B$4:$L$263,8,0),0)</f>
        <v>0</v>
      </c>
      <c r="J250" s="133">
        <f>IFERROR(VLOOKUP(B250,'Egyéni lista'!$B$4:$L$263,9,0),0)</f>
        <v>0</v>
      </c>
      <c r="K250" s="151">
        <f>IFERROR(VLOOKUP(B250,'Egyéni lista'!$B$4:$L$263,10,0),0)</f>
        <v>0</v>
      </c>
      <c r="L250" s="45">
        <f>IFERROR(VLOOKUP(B250,'Egyéni lista'!$B$4:$L$263,11,0),0)</f>
        <v>0</v>
      </c>
      <c r="M250" s="42">
        <f t="shared" ref="M250" si="170">SUM(E248:H251)</f>
        <v>0</v>
      </c>
    </row>
    <row r="251" spans="1:13" ht="15.75" hidden="1" thickBot="1" x14ac:dyDescent="0.25">
      <c r="A251" s="218"/>
      <c r="B251" s="74"/>
      <c r="C251" s="46">
        <f>IFERROR(VLOOKUP(B251,'Egyéni lista'!$B$4:$L$263,2,0),0)</f>
        <v>0</v>
      </c>
      <c r="D251" s="51">
        <f>IFERROR(VLOOKUP(B251,'Egyéni lista'!$B$4:$L$263,3,0),0)</f>
        <v>0</v>
      </c>
      <c r="E251" s="136">
        <f>IFERROR(VLOOKUP(B251,'Egyéni lista'!$B$4:$L$263,4,0),0)</f>
        <v>0</v>
      </c>
      <c r="F251" s="137">
        <f>IFERROR(VLOOKUP(B251,'Egyéni lista'!$B$4:$L$263,5,0),0)</f>
        <v>0</v>
      </c>
      <c r="G251" s="137">
        <f>IFERROR(VLOOKUP(B251,'Egyéni lista'!$B$4:$L$263,6,0),0)</f>
        <v>0</v>
      </c>
      <c r="H251" s="137">
        <f>IFERROR(VLOOKUP(B251,'Egyéni lista'!$B$4:$L$263,7,0),0)</f>
        <v>0</v>
      </c>
      <c r="I251" s="138">
        <f>IFERROR(VLOOKUP(B251,'Egyéni lista'!$B$4:$L$263,8,0),0)</f>
        <v>0</v>
      </c>
      <c r="J251" s="139">
        <f>IFERROR(VLOOKUP(B251,'Egyéni lista'!$B$4:$L$263,9,0),0)</f>
        <v>0</v>
      </c>
      <c r="K251" s="152">
        <f>IFERROR(VLOOKUP(B251,'Egyéni lista'!$B$4:$L$263,10,0),0)</f>
        <v>0</v>
      </c>
      <c r="L251" s="48">
        <f>IFERROR(VLOOKUP(B251,'Egyéni lista'!$B$4:$L$263,11,0),0)</f>
        <v>0</v>
      </c>
      <c r="M251" s="49">
        <f t="shared" ref="M251" si="171">SUM(E248:H251)</f>
        <v>0</v>
      </c>
    </row>
    <row r="252" spans="1:13" ht="15" hidden="1" x14ac:dyDescent="0.2">
      <c r="A252" s="216" t="s">
        <v>78</v>
      </c>
      <c r="B252" s="72"/>
      <c r="C252" s="35">
        <f>IFERROR(VLOOKUP(B252,'Egyéni lista'!$B$4:$L$263,2,0),0)</f>
        <v>0</v>
      </c>
      <c r="D252" s="36">
        <f>IFERROR(VLOOKUP(B252,'Egyéni lista'!$B$4:$L$263,3,0),0)</f>
        <v>0</v>
      </c>
      <c r="E252" s="28">
        <f>IFERROR(VLOOKUP(B252,'Egyéni lista'!$B$4:$L$263,4,0),0)</f>
        <v>0</v>
      </c>
      <c r="F252" s="28">
        <f>IFERROR(VLOOKUP(B252,'Egyéni lista'!$B$4:$L$263,5,0),0)</f>
        <v>0</v>
      </c>
      <c r="G252" s="28">
        <f>IFERROR(VLOOKUP(B252,'Egyéni lista'!$B$4:$L$263,6,0),0)</f>
        <v>0</v>
      </c>
      <c r="H252" s="28">
        <f>IFERROR(VLOOKUP(B252,'Egyéni lista'!$B$4:$L$263,7,0),0)</f>
        <v>0</v>
      </c>
      <c r="I252" s="121">
        <f>IFERROR(VLOOKUP(B252,'Egyéni lista'!$B$4:$L$263,8,0),0)</f>
        <v>0</v>
      </c>
      <c r="J252" s="132">
        <f>IFERROR(VLOOKUP(B252,'Egyéni lista'!$B$4:$L$263,9,0),0)</f>
        <v>0</v>
      </c>
      <c r="K252" s="150">
        <f>IFERROR(VLOOKUP(B252,'Egyéni lista'!$B$4:$L$263,10,0),0)</f>
        <v>0</v>
      </c>
      <c r="L252" s="37">
        <f>IFERROR(VLOOKUP(B252,'Egyéni lista'!$B$4:$L$263,11,0),0)</f>
        <v>0</v>
      </c>
      <c r="M252" s="38">
        <f t="shared" ref="M252" si="172">SUM(E252:H255)</f>
        <v>0</v>
      </c>
    </row>
    <row r="253" spans="1:13" ht="15" hidden="1" x14ac:dyDescent="0.2">
      <c r="A253" s="217"/>
      <c r="B253" s="73"/>
      <c r="C253" s="39">
        <f>IFERROR(VLOOKUP(B253,'Egyéni lista'!$B$4:$L$263,2,0),0)</f>
        <v>0</v>
      </c>
      <c r="D253" s="40">
        <f>IFERROR(VLOOKUP(B253,'Egyéni lista'!$B$4:$L$263,3,0),0)</f>
        <v>0</v>
      </c>
      <c r="E253" s="20">
        <f>IFERROR(VLOOKUP(B253,'Egyéni lista'!$B$4:$L$263,4,0),0)</f>
        <v>0</v>
      </c>
      <c r="F253" s="20">
        <f>IFERROR(VLOOKUP(B253,'Egyéni lista'!$B$4:$L$263,5,0),0)</f>
        <v>0</v>
      </c>
      <c r="G253" s="20">
        <f>IFERROR(VLOOKUP(B253,'Egyéni lista'!$B$4:$L$263,6,0),0)</f>
        <v>0</v>
      </c>
      <c r="H253" s="20">
        <f>IFERROR(VLOOKUP(B253,'Egyéni lista'!$B$4:$L$263,7,0),0)</f>
        <v>0</v>
      </c>
      <c r="I253" s="122">
        <f>IFERROR(VLOOKUP(B253,'Egyéni lista'!$B$4:$L$263,8,0),0)</f>
        <v>0</v>
      </c>
      <c r="J253" s="132">
        <f>IFERROR(VLOOKUP(B253,'Egyéni lista'!$B$4:$L$263,9,0),0)</f>
        <v>0</v>
      </c>
      <c r="K253" s="151">
        <f>IFERROR(VLOOKUP(B253,'Egyéni lista'!$B$4:$L$263,10,0),0)</f>
        <v>0</v>
      </c>
      <c r="L253" s="41">
        <f>IFERROR(VLOOKUP(B253,'Egyéni lista'!$B$4:$L$263,11,0),0)</f>
        <v>0</v>
      </c>
      <c r="M253" s="42">
        <f t="shared" ref="M253" si="173">SUM(E252:H255)</f>
        <v>0</v>
      </c>
    </row>
    <row r="254" spans="1:13" ht="15" hidden="1" x14ac:dyDescent="0.2">
      <c r="A254" s="217"/>
      <c r="B254" s="73"/>
      <c r="C254" s="43">
        <f>IFERROR(VLOOKUP(B254,'Egyéni lista'!$B$4:$L$263,2,0),0)</f>
        <v>0</v>
      </c>
      <c r="D254" s="44">
        <f>IFERROR(VLOOKUP(B254,'Egyéni lista'!$B$4:$L$263,3,0),0)</f>
        <v>0</v>
      </c>
      <c r="E254" s="134">
        <f>IFERROR(VLOOKUP(B254,'Egyéni lista'!$B$4:$L$263,4,0),0)</f>
        <v>0</v>
      </c>
      <c r="F254" s="134">
        <f>IFERROR(VLOOKUP(B254,'Egyéni lista'!$B$4:$L$263,5,0),0)</f>
        <v>0</v>
      </c>
      <c r="G254" s="134">
        <f>IFERROR(VLOOKUP(B254,'Egyéni lista'!$B$4:$L$263,6,0),0)</f>
        <v>0</v>
      </c>
      <c r="H254" s="134">
        <f>IFERROR(VLOOKUP(B254,'Egyéni lista'!$B$4:$L$263,7,0),0)</f>
        <v>0</v>
      </c>
      <c r="I254" s="135">
        <f>IFERROR(VLOOKUP(B254,'Egyéni lista'!$B$4:$L$263,8,0),0)</f>
        <v>0</v>
      </c>
      <c r="J254" s="133">
        <f>IFERROR(VLOOKUP(B254,'Egyéni lista'!$B$4:$L$263,9,0),0)</f>
        <v>0</v>
      </c>
      <c r="K254" s="151">
        <f>IFERROR(VLOOKUP(B254,'Egyéni lista'!$B$4:$L$263,10,0),0)</f>
        <v>0</v>
      </c>
      <c r="L254" s="45">
        <f>IFERROR(VLOOKUP(B254,'Egyéni lista'!$B$4:$L$263,11,0),0)</f>
        <v>0</v>
      </c>
      <c r="M254" s="42">
        <f t="shared" ref="M254" si="174">SUM(E252:H255)</f>
        <v>0</v>
      </c>
    </row>
    <row r="255" spans="1:13" ht="15.75" hidden="1" thickBot="1" x14ac:dyDescent="0.25">
      <c r="A255" s="218"/>
      <c r="B255" s="74"/>
      <c r="C255" s="46">
        <f>IFERROR(VLOOKUP(B255,'Egyéni lista'!$B$4:$L$263,2,0),0)</f>
        <v>0</v>
      </c>
      <c r="D255" s="51">
        <f>IFERROR(VLOOKUP(B255,'Egyéni lista'!$B$4:$L$263,3,0),0)</f>
        <v>0</v>
      </c>
      <c r="E255" s="136">
        <f>IFERROR(VLOOKUP(B255,'Egyéni lista'!$B$4:$L$263,4,0),0)</f>
        <v>0</v>
      </c>
      <c r="F255" s="137">
        <f>IFERROR(VLOOKUP(B255,'Egyéni lista'!$B$4:$L$263,5,0),0)</f>
        <v>0</v>
      </c>
      <c r="G255" s="137">
        <f>IFERROR(VLOOKUP(B255,'Egyéni lista'!$B$4:$L$263,6,0),0)</f>
        <v>0</v>
      </c>
      <c r="H255" s="137">
        <f>IFERROR(VLOOKUP(B255,'Egyéni lista'!$B$4:$L$263,7,0),0)</f>
        <v>0</v>
      </c>
      <c r="I255" s="138">
        <f>IFERROR(VLOOKUP(B255,'Egyéni lista'!$B$4:$L$263,8,0),0)</f>
        <v>0</v>
      </c>
      <c r="J255" s="139">
        <f>IFERROR(VLOOKUP(B255,'Egyéni lista'!$B$4:$L$263,9,0),0)</f>
        <v>0</v>
      </c>
      <c r="K255" s="152">
        <f>IFERROR(VLOOKUP(B255,'Egyéni lista'!$B$4:$L$263,10,0),0)</f>
        <v>0</v>
      </c>
      <c r="L255" s="48">
        <f>IFERROR(VLOOKUP(B255,'Egyéni lista'!$B$4:$L$263,11,0),0)</f>
        <v>0</v>
      </c>
      <c r="M255" s="49">
        <f t="shared" ref="M255" si="175">SUM(E252:H255)</f>
        <v>0</v>
      </c>
    </row>
    <row r="256" spans="1:13" ht="15" hidden="1" x14ac:dyDescent="0.2">
      <c r="A256" s="216" t="s">
        <v>79</v>
      </c>
      <c r="B256" s="72"/>
      <c r="C256" s="35">
        <f>IFERROR(VLOOKUP(B256,'Egyéni lista'!$B$4:$L$263,2,0),0)</f>
        <v>0</v>
      </c>
      <c r="D256" s="36">
        <f>IFERROR(VLOOKUP(B256,'Egyéni lista'!$B$4:$L$263,3,0),0)</f>
        <v>0</v>
      </c>
      <c r="E256" s="28">
        <f>IFERROR(VLOOKUP(B256,'Egyéni lista'!$B$4:$L$263,4,0),0)</f>
        <v>0</v>
      </c>
      <c r="F256" s="28">
        <f>IFERROR(VLOOKUP(B256,'Egyéni lista'!$B$4:$L$263,5,0),0)</f>
        <v>0</v>
      </c>
      <c r="G256" s="28">
        <f>IFERROR(VLOOKUP(B256,'Egyéni lista'!$B$4:$L$263,6,0),0)</f>
        <v>0</v>
      </c>
      <c r="H256" s="28">
        <f>IFERROR(VLOOKUP(B256,'Egyéni lista'!$B$4:$L$263,7,0),0)</f>
        <v>0</v>
      </c>
      <c r="I256" s="121">
        <f>IFERROR(VLOOKUP(B256,'Egyéni lista'!$B$4:$L$263,8,0),0)</f>
        <v>0</v>
      </c>
      <c r="J256" s="132">
        <f>IFERROR(VLOOKUP(B256,'Egyéni lista'!$B$4:$L$263,9,0),0)</f>
        <v>0</v>
      </c>
      <c r="K256" s="150">
        <f>IFERROR(VLOOKUP(B256,'Egyéni lista'!$B$4:$L$263,10,0),0)</f>
        <v>0</v>
      </c>
      <c r="L256" s="37">
        <f>IFERROR(VLOOKUP(B256,'Egyéni lista'!$B$4:$L$263,11,0),0)</f>
        <v>0</v>
      </c>
      <c r="M256" s="38">
        <f t="shared" ref="M256" si="176">SUM(E256:H259)</f>
        <v>0</v>
      </c>
    </row>
    <row r="257" spans="1:13" ht="15" hidden="1" x14ac:dyDescent="0.2">
      <c r="A257" s="217"/>
      <c r="B257" s="73"/>
      <c r="C257" s="39">
        <f>IFERROR(VLOOKUP(B257,'Egyéni lista'!$B$4:$L$263,2,0),0)</f>
        <v>0</v>
      </c>
      <c r="D257" s="40">
        <f>IFERROR(VLOOKUP(B257,'Egyéni lista'!$B$4:$L$263,3,0),0)</f>
        <v>0</v>
      </c>
      <c r="E257" s="20">
        <f>IFERROR(VLOOKUP(B257,'Egyéni lista'!$B$4:$L$263,4,0),0)</f>
        <v>0</v>
      </c>
      <c r="F257" s="20">
        <f>IFERROR(VLOOKUP(B257,'Egyéni lista'!$B$4:$L$263,5,0),0)</f>
        <v>0</v>
      </c>
      <c r="G257" s="20">
        <f>IFERROR(VLOOKUP(B257,'Egyéni lista'!$B$4:$L$263,6,0),0)</f>
        <v>0</v>
      </c>
      <c r="H257" s="20">
        <f>IFERROR(VLOOKUP(B257,'Egyéni lista'!$B$4:$L$263,7,0),0)</f>
        <v>0</v>
      </c>
      <c r="I257" s="122">
        <f>IFERROR(VLOOKUP(B257,'Egyéni lista'!$B$4:$L$263,8,0),0)</f>
        <v>0</v>
      </c>
      <c r="J257" s="132">
        <f>IFERROR(VLOOKUP(B257,'Egyéni lista'!$B$4:$L$263,9,0),0)</f>
        <v>0</v>
      </c>
      <c r="K257" s="151">
        <f>IFERROR(VLOOKUP(B257,'Egyéni lista'!$B$4:$L$263,10,0),0)</f>
        <v>0</v>
      </c>
      <c r="L257" s="41">
        <f>IFERROR(VLOOKUP(B257,'Egyéni lista'!$B$4:$L$263,11,0),0)</f>
        <v>0</v>
      </c>
      <c r="M257" s="42">
        <f t="shared" ref="M257" si="177">SUM(E256:H259)</f>
        <v>0</v>
      </c>
    </row>
    <row r="258" spans="1:13" ht="15" hidden="1" x14ac:dyDescent="0.2">
      <c r="A258" s="217"/>
      <c r="B258" s="73"/>
      <c r="C258" s="43">
        <f>IFERROR(VLOOKUP(B258,'Egyéni lista'!$B$4:$L$263,2,0),0)</f>
        <v>0</v>
      </c>
      <c r="D258" s="44">
        <f>IFERROR(VLOOKUP(B258,'Egyéni lista'!$B$4:$L$263,3,0),0)</f>
        <v>0</v>
      </c>
      <c r="E258" s="134">
        <f>IFERROR(VLOOKUP(B258,'Egyéni lista'!$B$4:$L$263,4,0),0)</f>
        <v>0</v>
      </c>
      <c r="F258" s="134">
        <f>IFERROR(VLOOKUP(B258,'Egyéni lista'!$B$4:$L$263,5,0),0)</f>
        <v>0</v>
      </c>
      <c r="G258" s="134">
        <f>IFERROR(VLOOKUP(B258,'Egyéni lista'!$B$4:$L$263,6,0),0)</f>
        <v>0</v>
      </c>
      <c r="H258" s="134">
        <f>IFERROR(VLOOKUP(B258,'Egyéni lista'!$B$4:$L$263,7,0),0)</f>
        <v>0</v>
      </c>
      <c r="I258" s="135">
        <f>IFERROR(VLOOKUP(B258,'Egyéni lista'!$B$4:$L$263,8,0),0)</f>
        <v>0</v>
      </c>
      <c r="J258" s="133">
        <f>IFERROR(VLOOKUP(B258,'Egyéni lista'!$B$4:$L$263,9,0),0)</f>
        <v>0</v>
      </c>
      <c r="K258" s="151">
        <f>IFERROR(VLOOKUP(B258,'Egyéni lista'!$B$4:$L$263,10,0),0)</f>
        <v>0</v>
      </c>
      <c r="L258" s="45">
        <f>IFERROR(VLOOKUP(B258,'Egyéni lista'!$B$4:$L$263,11,0),0)</f>
        <v>0</v>
      </c>
      <c r="M258" s="42">
        <f t="shared" ref="M258" si="178">SUM(E256:H259)</f>
        <v>0</v>
      </c>
    </row>
    <row r="259" spans="1:13" ht="15.75" hidden="1" thickBot="1" x14ac:dyDescent="0.25">
      <c r="A259" s="218"/>
      <c r="B259" s="74"/>
      <c r="C259" s="46">
        <f>IFERROR(VLOOKUP(B259,'Egyéni lista'!$B$4:$L$263,2,0),0)</f>
        <v>0</v>
      </c>
      <c r="D259" s="51">
        <f>IFERROR(VLOOKUP(B259,'Egyéni lista'!$B$4:$L$263,3,0),0)</f>
        <v>0</v>
      </c>
      <c r="E259" s="136">
        <f>IFERROR(VLOOKUP(B259,'Egyéni lista'!$B$4:$L$263,4,0),0)</f>
        <v>0</v>
      </c>
      <c r="F259" s="137">
        <f>IFERROR(VLOOKUP(B259,'Egyéni lista'!$B$4:$L$263,5,0),0)</f>
        <v>0</v>
      </c>
      <c r="G259" s="137">
        <f>IFERROR(VLOOKUP(B259,'Egyéni lista'!$B$4:$L$263,6,0),0)</f>
        <v>0</v>
      </c>
      <c r="H259" s="137">
        <f>IFERROR(VLOOKUP(B259,'Egyéni lista'!$B$4:$L$263,7,0),0)</f>
        <v>0</v>
      </c>
      <c r="I259" s="138">
        <f>IFERROR(VLOOKUP(B259,'Egyéni lista'!$B$4:$L$263,8,0),0)</f>
        <v>0</v>
      </c>
      <c r="J259" s="139">
        <f>IFERROR(VLOOKUP(B259,'Egyéni lista'!$B$4:$L$263,9,0),0)</f>
        <v>0</v>
      </c>
      <c r="K259" s="152">
        <f>IFERROR(VLOOKUP(B259,'Egyéni lista'!$B$4:$L$263,10,0),0)</f>
        <v>0</v>
      </c>
      <c r="L259" s="48">
        <f>IFERROR(VLOOKUP(B259,'Egyéni lista'!$B$4:$L$263,11,0),0)</f>
        <v>0</v>
      </c>
      <c r="M259" s="49">
        <f t="shared" ref="M259" si="179">SUM(E256:H259)</f>
        <v>0</v>
      </c>
    </row>
    <row r="260" spans="1:13" ht="15" hidden="1" x14ac:dyDescent="0.2">
      <c r="A260" s="216" t="s">
        <v>80</v>
      </c>
      <c r="B260" s="72"/>
      <c r="C260" s="35">
        <f>IFERROR(VLOOKUP(B260,'Egyéni lista'!$B$4:$L$263,2,0),0)</f>
        <v>0</v>
      </c>
      <c r="D260" s="36">
        <f>IFERROR(VLOOKUP(B260,'Egyéni lista'!$B$4:$L$263,3,0),0)</f>
        <v>0</v>
      </c>
      <c r="E260" s="28">
        <f>IFERROR(VLOOKUP(B260,'Egyéni lista'!$B$4:$L$263,4,0),0)</f>
        <v>0</v>
      </c>
      <c r="F260" s="28">
        <f>IFERROR(VLOOKUP(B260,'Egyéni lista'!$B$4:$L$263,5,0),0)</f>
        <v>0</v>
      </c>
      <c r="G260" s="28">
        <f>IFERROR(VLOOKUP(B260,'Egyéni lista'!$B$4:$L$263,6,0),0)</f>
        <v>0</v>
      </c>
      <c r="H260" s="28">
        <f>IFERROR(VLOOKUP(B260,'Egyéni lista'!$B$4:$L$263,7,0),0)</f>
        <v>0</v>
      </c>
      <c r="I260" s="121">
        <f>IFERROR(VLOOKUP(B260,'Egyéni lista'!$B$4:$L$263,8,0),0)</f>
        <v>0</v>
      </c>
      <c r="J260" s="132">
        <f>IFERROR(VLOOKUP(B260,'Egyéni lista'!$B$4:$L$263,9,0),0)</f>
        <v>0</v>
      </c>
      <c r="K260" s="150">
        <f>IFERROR(VLOOKUP(B260,'Egyéni lista'!$B$4:$L$263,10,0),0)</f>
        <v>0</v>
      </c>
      <c r="L260" s="37">
        <f>IFERROR(VLOOKUP(B260,'Egyéni lista'!$B$4:$L$263,11,0),0)</f>
        <v>0</v>
      </c>
      <c r="M260" s="38">
        <f t="shared" ref="M260" si="180">SUM(E260:H263)</f>
        <v>0</v>
      </c>
    </row>
    <row r="261" spans="1:13" ht="15" hidden="1" x14ac:dyDescent="0.2">
      <c r="A261" s="217"/>
      <c r="B261" s="73"/>
      <c r="C261" s="39">
        <f>IFERROR(VLOOKUP(B261,'Egyéni lista'!$B$4:$L$263,2,0),0)</f>
        <v>0</v>
      </c>
      <c r="D261" s="40">
        <f>IFERROR(VLOOKUP(B261,'Egyéni lista'!$B$4:$L$263,3,0),0)</f>
        <v>0</v>
      </c>
      <c r="E261" s="20">
        <f>IFERROR(VLOOKUP(B261,'Egyéni lista'!$B$4:$L$263,4,0),0)</f>
        <v>0</v>
      </c>
      <c r="F261" s="20">
        <f>IFERROR(VLOOKUP(B261,'Egyéni lista'!$B$4:$L$263,5,0),0)</f>
        <v>0</v>
      </c>
      <c r="G261" s="20">
        <f>IFERROR(VLOOKUP(B261,'Egyéni lista'!$B$4:$L$263,6,0),0)</f>
        <v>0</v>
      </c>
      <c r="H261" s="20">
        <f>IFERROR(VLOOKUP(B261,'Egyéni lista'!$B$4:$L$263,7,0),0)</f>
        <v>0</v>
      </c>
      <c r="I261" s="122">
        <f>IFERROR(VLOOKUP(B261,'Egyéni lista'!$B$4:$L$263,8,0),0)</f>
        <v>0</v>
      </c>
      <c r="J261" s="132">
        <f>IFERROR(VLOOKUP(B261,'Egyéni lista'!$B$4:$L$263,9,0),0)</f>
        <v>0</v>
      </c>
      <c r="K261" s="151">
        <f>IFERROR(VLOOKUP(B261,'Egyéni lista'!$B$4:$L$263,10,0),0)</f>
        <v>0</v>
      </c>
      <c r="L261" s="41">
        <f>IFERROR(VLOOKUP(B261,'Egyéni lista'!$B$4:$L$263,11,0),0)</f>
        <v>0</v>
      </c>
      <c r="M261" s="42">
        <f t="shared" ref="M261" si="181">SUM(E260:H263)</f>
        <v>0</v>
      </c>
    </row>
    <row r="262" spans="1:13" ht="15" hidden="1" x14ac:dyDescent="0.2">
      <c r="A262" s="217"/>
      <c r="B262" s="73"/>
      <c r="C262" s="43">
        <f>IFERROR(VLOOKUP(B262,'Egyéni lista'!$B$4:$L$263,2,0),0)</f>
        <v>0</v>
      </c>
      <c r="D262" s="44">
        <f>IFERROR(VLOOKUP(B262,'Egyéni lista'!$B$4:$L$263,3,0),0)</f>
        <v>0</v>
      </c>
      <c r="E262" s="134">
        <f>IFERROR(VLOOKUP(B262,'Egyéni lista'!$B$4:$L$263,4,0),0)</f>
        <v>0</v>
      </c>
      <c r="F262" s="134">
        <f>IFERROR(VLOOKUP(B262,'Egyéni lista'!$B$4:$L$263,5,0),0)</f>
        <v>0</v>
      </c>
      <c r="G262" s="134">
        <f>IFERROR(VLOOKUP(B262,'Egyéni lista'!$B$4:$L$263,6,0),0)</f>
        <v>0</v>
      </c>
      <c r="H262" s="134">
        <f>IFERROR(VLOOKUP(B262,'Egyéni lista'!$B$4:$L$263,7,0),0)</f>
        <v>0</v>
      </c>
      <c r="I262" s="135">
        <f>IFERROR(VLOOKUP(B262,'Egyéni lista'!$B$4:$L$263,8,0),0)</f>
        <v>0</v>
      </c>
      <c r="J262" s="133">
        <f>IFERROR(VLOOKUP(B262,'Egyéni lista'!$B$4:$L$263,9,0),0)</f>
        <v>0</v>
      </c>
      <c r="K262" s="151">
        <f>IFERROR(VLOOKUP(B262,'Egyéni lista'!$B$4:$L$263,10,0),0)</f>
        <v>0</v>
      </c>
      <c r="L262" s="45">
        <f>IFERROR(VLOOKUP(B262,'Egyéni lista'!$B$4:$L$263,11,0),0)</f>
        <v>0</v>
      </c>
      <c r="M262" s="42">
        <f t="shared" ref="M262" si="182">SUM(E260:H263)</f>
        <v>0</v>
      </c>
    </row>
    <row r="263" spans="1:13" ht="15.75" hidden="1" thickBot="1" x14ac:dyDescent="0.25">
      <c r="A263" s="218"/>
      <c r="B263" s="74"/>
      <c r="C263" s="46">
        <f>IFERROR(VLOOKUP(B263,'Egyéni lista'!$B$4:$L$263,2,0),0)</f>
        <v>0</v>
      </c>
      <c r="D263" s="51">
        <f>IFERROR(VLOOKUP(B263,'Egyéni lista'!$B$4:$L$263,3,0),0)</f>
        <v>0</v>
      </c>
      <c r="E263" s="136">
        <f>IFERROR(VLOOKUP(B263,'Egyéni lista'!$B$4:$L$263,4,0),0)</f>
        <v>0</v>
      </c>
      <c r="F263" s="137">
        <f>IFERROR(VLOOKUP(B263,'Egyéni lista'!$B$4:$L$263,5,0),0)</f>
        <v>0</v>
      </c>
      <c r="G263" s="137">
        <f>IFERROR(VLOOKUP(B263,'Egyéni lista'!$B$4:$L$263,6,0),0)</f>
        <v>0</v>
      </c>
      <c r="H263" s="137">
        <f>IFERROR(VLOOKUP(B263,'Egyéni lista'!$B$4:$L$263,7,0),0)</f>
        <v>0</v>
      </c>
      <c r="I263" s="138">
        <f>IFERROR(VLOOKUP(B263,'Egyéni lista'!$B$4:$L$263,8,0),0)</f>
        <v>0</v>
      </c>
      <c r="J263" s="139">
        <f>IFERROR(VLOOKUP(B263,'Egyéni lista'!$B$4:$L$263,9,0),0)</f>
        <v>0</v>
      </c>
      <c r="K263" s="152">
        <f>IFERROR(VLOOKUP(B263,'Egyéni lista'!$B$4:$L$263,10,0),0)</f>
        <v>0</v>
      </c>
      <c r="L263" s="48">
        <f>IFERROR(VLOOKUP(B263,'Egyéni lista'!$B$4:$L$263,11,0),0)</f>
        <v>0</v>
      </c>
      <c r="M263" s="49">
        <f t="shared" ref="M263" si="183">SUM(E260:H263)</f>
        <v>0</v>
      </c>
    </row>
    <row r="264" spans="1:13" ht="15" hidden="1" x14ac:dyDescent="0.2">
      <c r="A264" s="216" t="s">
        <v>81</v>
      </c>
      <c r="B264" s="72"/>
      <c r="C264" s="35">
        <f>IFERROR(VLOOKUP(B264,'Egyéni lista'!$B$4:$L$263,2,0),0)</f>
        <v>0</v>
      </c>
      <c r="D264" s="36">
        <f>IFERROR(VLOOKUP(B264,'Egyéni lista'!$B$4:$L$263,3,0),0)</f>
        <v>0</v>
      </c>
      <c r="E264" s="28">
        <f>IFERROR(VLOOKUP(B264,'Egyéni lista'!$B$4:$L$263,4,0),0)</f>
        <v>0</v>
      </c>
      <c r="F264" s="28">
        <f>IFERROR(VLOOKUP(B264,'Egyéni lista'!$B$4:$L$263,5,0),0)</f>
        <v>0</v>
      </c>
      <c r="G264" s="28">
        <f>IFERROR(VLOOKUP(B264,'Egyéni lista'!$B$4:$L$263,6,0),0)</f>
        <v>0</v>
      </c>
      <c r="H264" s="28">
        <f>IFERROR(VLOOKUP(B264,'Egyéni lista'!$B$4:$L$263,7,0),0)</f>
        <v>0</v>
      </c>
      <c r="I264" s="121">
        <f>IFERROR(VLOOKUP(B264,'Egyéni lista'!$B$4:$L$263,8,0),0)</f>
        <v>0</v>
      </c>
      <c r="J264" s="132">
        <f>IFERROR(VLOOKUP(B264,'Egyéni lista'!$B$4:$L$263,9,0),0)</f>
        <v>0</v>
      </c>
      <c r="K264" s="150">
        <f>IFERROR(VLOOKUP(B264,'Egyéni lista'!$B$4:$L$263,10,0),0)</f>
        <v>0</v>
      </c>
      <c r="L264" s="37">
        <f>IFERROR(VLOOKUP(B264,'Egyéni lista'!$B$4:$L$263,11,0),0)</f>
        <v>0</v>
      </c>
      <c r="M264" s="38">
        <f t="shared" ref="M264" si="184">SUM(E264:H267)</f>
        <v>0</v>
      </c>
    </row>
    <row r="265" spans="1:13" ht="15" hidden="1" x14ac:dyDescent="0.2">
      <c r="A265" s="217"/>
      <c r="B265" s="73"/>
      <c r="C265" s="39">
        <f>IFERROR(VLOOKUP(B265,'Egyéni lista'!$B$4:$L$263,2,0),0)</f>
        <v>0</v>
      </c>
      <c r="D265" s="40">
        <f>IFERROR(VLOOKUP(B265,'Egyéni lista'!$B$4:$L$263,3,0),0)</f>
        <v>0</v>
      </c>
      <c r="E265" s="20">
        <f>IFERROR(VLOOKUP(B265,'Egyéni lista'!$B$4:$L$263,4,0),0)</f>
        <v>0</v>
      </c>
      <c r="F265" s="20">
        <f>IFERROR(VLOOKUP(B265,'Egyéni lista'!$B$4:$L$263,5,0),0)</f>
        <v>0</v>
      </c>
      <c r="G265" s="20">
        <f>IFERROR(VLOOKUP(B265,'Egyéni lista'!$B$4:$L$263,6,0),0)</f>
        <v>0</v>
      </c>
      <c r="H265" s="20">
        <f>IFERROR(VLOOKUP(B265,'Egyéni lista'!$B$4:$L$263,7,0),0)</f>
        <v>0</v>
      </c>
      <c r="I265" s="122">
        <f>IFERROR(VLOOKUP(B265,'Egyéni lista'!$B$4:$L$263,8,0),0)</f>
        <v>0</v>
      </c>
      <c r="J265" s="132">
        <f>IFERROR(VLOOKUP(B265,'Egyéni lista'!$B$4:$L$263,9,0),0)</f>
        <v>0</v>
      </c>
      <c r="K265" s="151">
        <f>IFERROR(VLOOKUP(B265,'Egyéni lista'!$B$4:$L$263,10,0),0)</f>
        <v>0</v>
      </c>
      <c r="L265" s="41">
        <f>IFERROR(VLOOKUP(B265,'Egyéni lista'!$B$4:$L$263,11,0),0)</f>
        <v>0</v>
      </c>
      <c r="M265" s="42">
        <f t="shared" ref="M265" si="185">SUM(E264:H267)</f>
        <v>0</v>
      </c>
    </row>
    <row r="266" spans="1:13" ht="15" hidden="1" x14ac:dyDescent="0.2">
      <c r="A266" s="217"/>
      <c r="B266" s="73"/>
      <c r="C266" s="43">
        <f>IFERROR(VLOOKUP(B266,'Egyéni lista'!$B$4:$L$263,2,0),0)</f>
        <v>0</v>
      </c>
      <c r="D266" s="44">
        <f>IFERROR(VLOOKUP(B266,'Egyéni lista'!$B$4:$L$263,3,0),0)</f>
        <v>0</v>
      </c>
      <c r="E266" s="134">
        <f>IFERROR(VLOOKUP(B266,'Egyéni lista'!$B$4:$L$263,4,0),0)</f>
        <v>0</v>
      </c>
      <c r="F266" s="134">
        <f>IFERROR(VLOOKUP(B266,'Egyéni lista'!$B$4:$L$263,5,0),0)</f>
        <v>0</v>
      </c>
      <c r="G266" s="134">
        <f>IFERROR(VLOOKUP(B266,'Egyéni lista'!$B$4:$L$263,6,0),0)</f>
        <v>0</v>
      </c>
      <c r="H266" s="134">
        <f>IFERROR(VLOOKUP(B266,'Egyéni lista'!$B$4:$L$263,7,0),0)</f>
        <v>0</v>
      </c>
      <c r="I266" s="135">
        <f>IFERROR(VLOOKUP(B266,'Egyéni lista'!$B$4:$L$263,8,0),0)</f>
        <v>0</v>
      </c>
      <c r="J266" s="133">
        <f>IFERROR(VLOOKUP(B266,'Egyéni lista'!$B$4:$L$263,9,0),0)</f>
        <v>0</v>
      </c>
      <c r="K266" s="151">
        <f>IFERROR(VLOOKUP(B266,'Egyéni lista'!$B$4:$L$263,10,0),0)</f>
        <v>0</v>
      </c>
      <c r="L266" s="45">
        <f>IFERROR(VLOOKUP(B266,'Egyéni lista'!$B$4:$L$263,11,0),0)</f>
        <v>0</v>
      </c>
      <c r="M266" s="42">
        <f t="shared" ref="M266" si="186">SUM(E264:H267)</f>
        <v>0</v>
      </c>
    </row>
    <row r="267" spans="1:13" ht="15.75" hidden="1" thickBot="1" x14ac:dyDescent="0.25">
      <c r="A267" s="218"/>
      <c r="B267" s="74"/>
      <c r="C267" s="46">
        <f>IFERROR(VLOOKUP(B267,'Egyéni lista'!$B$4:$L$263,2,0),0)</f>
        <v>0</v>
      </c>
      <c r="D267" s="51">
        <f>IFERROR(VLOOKUP(B267,'Egyéni lista'!$B$4:$L$263,3,0),0)</f>
        <v>0</v>
      </c>
      <c r="E267" s="136">
        <f>IFERROR(VLOOKUP(B267,'Egyéni lista'!$B$4:$L$263,4,0),0)</f>
        <v>0</v>
      </c>
      <c r="F267" s="137">
        <f>IFERROR(VLOOKUP(B267,'Egyéni lista'!$B$4:$L$263,5,0),0)</f>
        <v>0</v>
      </c>
      <c r="G267" s="137">
        <f>IFERROR(VLOOKUP(B267,'Egyéni lista'!$B$4:$L$263,6,0),0)</f>
        <v>0</v>
      </c>
      <c r="H267" s="137">
        <f>IFERROR(VLOOKUP(B267,'Egyéni lista'!$B$4:$L$263,7,0),0)</f>
        <v>0</v>
      </c>
      <c r="I267" s="138">
        <f>IFERROR(VLOOKUP(B267,'Egyéni lista'!$B$4:$L$263,8,0),0)</f>
        <v>0</v>
      </c>
      <c r="J267" s="139">
        <f>IFERROR(VLOOKUP(B267,'Egyéni lista'!$B$4:$L$263,9,0),0)</f>
        <v>0</v>
      </c>
      <c r="K267" s="152">
        <f>IFERROR(VLOOKUP(B267,'Egyéni lista'!$B$4:$L$263,10,0),0)</f>
        <v>0</v>
      </c>
      <c r="L267" s="48">
        <f>IFERROR(VLOOKUP(B267,'Egyéni lista'!$B$4:$L$263,11,0),0)</f>
        <v>0</v>
      </c>
      <c r="M267" s="49">
        <f t="shared" ref="M267" si="187">SUM(E264:H267)</f>
        <v>0</v>
      </c>
    </row>
    <row r="268" spans="1:13" ht="15" hidden="1" x14ac:dyDescent="0.2">
      <c r="A268" s="216" t="s">
        <v>82</v>
      </c>
      <c r="B268" s="72"/>
      <c r="C268" s="35">
        <f>IFERROR(VLOOKUP(B268,'Egyéni lista'!$B$4:$L$263,2,0),0)</f>
        <v>0</v>
      </c>
      <c r="D268" s="36">
        <f>IFERROR(VLOOKUP(B268,'Egyéni lista'!$B$4:$L$263,3,0),0)</f>
        <v>0</v>
      </c>
      <c r="E268" s="28">
        <f>IFERROR(VLOOKUP(B268,'Egyéni lista'!$B$4:$L$263,4,0),0)</f>
        <v>0</v>
      </c>
      <c r="F268" s="28">
        <f>IFERROR(VLOOKUP(B268,'Egyéni lista'!$B$4:$L$263,5,0),0)</f>
        <v>0</v>
      </c>
      <c r="G268" s="28">
        <f>IFERROR(VLOOKUP(B268,'Egyéni lista'!$B$4:$L$263,6,0),0)</f>
        <v>0</v>
      </c>
      <c r="H268" s="28">
        <f>IFERROR(VLOOKUP(B268,'Egyéni lista'!$B$4:$L$263,7,0),0)</f>
        <v>0</v>
      </c>
      <c r="I268" s="121">
        <f>IFERROR(VLOOKUP(B268,'Egyéni lista'!$B$4:$L$263,8,0),0)</f>
        <v>0</v>
      </c>
      <c r="J268" s="132">
        <f>IFERROR(VLOOKUP(B268,'Egyéni lista'!$B$4:$L$263,9,0),0)</f>
        <v>0</v>
      </c>
      <c r="K268" s="150">
        <f>IFERROR(VLOOKUP(B268,'Egyéni lista'!$B$4:$L$263,10,0),0)</f>
        <v>0</v>
      </c>
      <c r="L268" s="37">
        <f>IFERROR(VLOOKUP(B268,'Egyéni lista'!$B$4:$L$263,11,0),0)</f>
        <v>0</v>
      </c>
      <c r="M268" s="38">
        <f t="shared" ref="M268" si="188">SUM(E268:H271)</f>
        <v>0</v>
      </c>
    </row>
    <row r="269" spans="1:13" ht="15" hidden="1" x14ac:dyDescent="0.2">
      <c r="A269" s="217"/>
      <c r="B269" s="73"/>
      <c r="C269" s="39">
        <f>IFERROR(VLOOKUP(B269,'Egyéni lista'!$B$4:$L$263,2,0),0)</f>
        <v>0</v>
      </c>
      <c r="D269" s="40">
        <f>IFERROR(VLOOKUP(B269,'Egyéni lista'!$B$4:$L$263,3,0),0)</f>
        <v>0</v>
      </c>
      <c r="E269" s="20">
        <f>IFERROR(VLOOKUP(B269,'Egyéni lista'!$B$4:$L$263,4,0),0)</f>
        <v>0</v>
      </c>
      <c r="F269" s="20">
        <f>IFERROR(VLOOKUP(B269,'Egyéni lista'!$B$4:$L$263,5,0),0)</f>
        <v>0</v>
      </c>
      <c r="G269" s="20">
        <f>IFERROR(VLOOKUP(B269,'Egyéni lista'!$B$4:$L$263,6,0),0)</f>
        <v>0</v>
      </c>
      <c r="H269" s="20">
        <f>IFERROR(VLOOKUP(B269,'Egyéni lista'!$B$4:$L$263,7,0),0)</f>
        <v>0</v>
      </c>
      <c r="I269" s="122">
        <f>IFERROR(VLOOKUP(B269,'Egyéni lista'!$B$4:$L$263,8,0),0)</f>
        <v>0</v>
      </c>
      <c r="J269" s="132">
        <f>IFERROR(VLOOKUP(B269,'Egyéni lista'!$B$4:$L$263,9,0),0)</f>
        <v>0</v>
      </c>
      <c r="K269" s="151">
        <f>IFERROR(VLOOKUP(B269,'Egyéni lista'!$B$4:$L$263,10,0),0)</f>
        <v>0</v>
      </c>
      <c r="L269" s="41">
        <f>IFERROR(VLOOKUP(B269,'Egyéni lista'!$B$4:$L$263,11,0),0)</f>
        <v>0</v>
      </c>
      <c r="M269" s="42">
        <f t="shared" ref="M269" si="189">SUM(E268:H271)</f>
        <v>0</v>
      </c>
    </row>
    <row r="270" spans="1:13" ht="15" hidden="1" x14ac:dyDescent="0.2">
      <c r="A270" s="217"/>
      <c r="B270" s="73"/>
      <c r="C270" s="43">
        <f>IFERROR(VLOOKUP(B270,'Egyéni lista'!$B$4:$L$263,2,0),0)</f>
        <v>0</v>
      </c>
      <c r="D270" s="44">
        <f>IFERROR(VLOOKUP(B270,'Egyéni lista'!$B$4:$L$263,3,0),0)</f>
        <v>0</v>
      </c>
      <c r="E270" s="134">
        <f>IFERROR(VLOOKUP(B270,'Egyéni lista'!$B$4:$L$263,4,0),0)</f>
        <v>0</v>
      </c>
      <c r="F270" s="134">
        <f>IFERROR(VLOOKUP(B270,'Egyéni lista'!$B$4:$L$263,5,0),0)</f>
        <v>0</v>
      </c>
      <c r="G270" s="134">
        <f>IFERROR(VLOOKUP(B270,'Egyéni lista'!$B$4:$L$263,6,0),0)</f>
        <v>0</v>
      </c>
      <c r="H270" s="134">
        <f>IFERROR(VLOOKUP(B270,'Egyéni lista'!$B$4:$L$263,7,0),0)</f>
        <v>0</v>
      </c>
      <c r="I270" s="135">
        <f>IFERROR(VLOOKUP(B270,'Egyéni lista'!$B$4:$L$263,8,0),0)</f>
        <v>0</v>
      </c>
      <c r="J270" s="133">
        <f>IFERROR(VLOOKUP(B270,'Egyéni lista'!$B$4:$L$263,9,0),0)</f>
        <v>0</v>
      </c>
      <c r="K270" s="151">
        <f>IFERROR(VLOOKUP(B270,'Egyéni lista'!$B$4:$L$263,10,0),0)</f>
        <v>0</v>
      </c>
      <c r="L270" s="45">
        <f>IFERROR(VLOOKUP(B270,'Egyéni lista'!$B$4:$L$263,11,0),0)</f>
        <v>0</v>
      </c>
      <c r="M270" s="42">
        <f t="shared" ref="M270" si="190">SUM(E268:H271)</f>
        <v>0</v>
      </c>
    </row>
    <row r="271" spans="1:13" ht="15.75" hidden="1" thickBot="1" x14ac:dyDescent="0.25">
      <c r="A271" s="218"/>
      <c r="B271" s="74"/>
      <c r="C271" s="46">
        <f>IFERROR(VLOOKUP(B271,'Egyéni lista'!$B$4:$L$263,2,0),0)</f>
        <v>0</v>
      </c>
      <c r="D271" s="51">
        <f>IFERROR(VLOOKUP(B271,'Egyéni lista'!$B$4:$L$263,3,0),0)</f>
        <v>0</v>
      </c>
      <c r="E271" s="136">
        <f>IFERROR(VLOOKUP(B271,'Egyéni lista'!$B$4:$L$263,4,0),0)</f>
        <v>0</v>
      </c>
      <c r="F271" s="137">
        <f>IFERROR(VLOOKUP(B271,'Egyéni lista'!$B$4:$L$263,5,0),0)</f>
        <v>0</v>
      </c>
      <c r="G271" s="137">
        <f>IFERROR(VLOOKUP(B271,'Egyéni lista'!$B$4:$L$263,6,0),0)</f>
        <v>0</v>
      </c>
      <c r="H271" s="137">
        <f>IFERROR(VLOOKUP(B271,'Egyéni lista'!$B$4:$L$263,7,0),0)</f>
        <v>0</v>
      </c>
      <c r="I271" s="138">
        <f>IFERROR(VLOOKUP(B271,'Egyéni lista'!$B$4:$L$263,8,0),0)</f>
        <v>0</v>
      </c>
      <c r="J271" s="139">
        <f>IFERROR(VLOOKUP(B271,'Egyéni lista'!$B$4:$L$263,9,0),0)</f>
        <v>0</v>
      </c>
      <c r="K271" s="152">
        <f>IFERROR(VLOOKUP(B271,'Egyéni lista'!$B$4:$L$263,10,0),0)</f>
        <v>0</v>
      </c>
      <c r="L271" s="48">
        <f>IFERROR(VLOOKUP(B271,'Egyéni lista'!$B$4:$L$263,11,0),0)</f>
        <v>0</v>
      </c>
      <c r="M271" s="49">
        <f t="shared" ref="M271" si="191">SUM(E268:H271)</f>
        <v>0</v>
      </c>
    </row>
    <row r="272" spans="1:13" ht="15" hidden="1" x14ac:dyDescent="0.2">
      <c r="A272" s="216" t="s">
        <v>83</v>
      </c>
      <c r="B272" s="72"/>
      <c r="C272" s="35">
        <f>IFERROR(VLOOKUP(B272,'Egyéni lista'!$B$4:$L$263,2,0),0)</f>
        <v>0</v>
      </c>
      <c r="D272" s="36">
        <f>IFERROR(VLOOKUP(B272,'Egyéni lista'!$B$4:$L$263,3,0),0)</f>
        <v>0</v>
      </c>
      <c r="E272" s="28">
        <f>IFERROR(VLOOKUP(B272,'Egyéni lista'!$B$4:$L$263,4,0),0)</f>
        <v>0</v>
      </c>
      <c r="F272" s="28">
        <f>IFERROR(VLOOKUP(B272,'Egyéni lista'!$B$4:$L$263,5,0),0)</f>
        <v>0</v>
      </c>
      <c r="G272" s="28">
        <f>IFERROR(VLOOKUP(B272,'Egyéni lista'!$B$4:$L$263,6,0),0)</f>
        <v>0</v>
      </c>
      <c r="H272" s="28">
        <f>IFERROR(VLOOKUP(B272,'Egyéni lista'!$B$4:$L$263,7,0),0)</f>
        <v>0</v>
      </c>
      <c r="I272" s="121">
        <f>IFERROR(VLOOKUP(B272,'Egyéni lista'!$B$4:$L$263,8,0),0)</f>
        <v>0</v>
      </c>
      <c r="J272" s="132">
        <f>IFERROR(VLOOKUP(B272,'Egyéni lista'!$B$4:$L$263,9,0),0)</f>
        <v>0</v>
      </c>
      <c r="K272" s="150">
        <f>IFERROR(VLOOKUP(B272,'Egyéni lista'!$B$4:$L$263,10,0),0)</f>
        <v>0</v>
      </c>
      <c r="L272" s="37">
        <f>IFERROR(VLOOKUP(B272,'Egyéni lista'!$B$4:$L$263,11,0),0)</f>
        <v>0</v>
      </c>
      <c r="M272" s="38">
        <f t="shared" ref="M272" si="192">SUM(E272:H275)</f>
        <v>0</v>
      </c>
    </row>
    <row r="273" spans="1:13" ht="15" hidden="1" x14ac:dyDescent="0.2">
      <c r="A273" s="217"/>
      <c r="B273" s="73"/>
      <c r="C273" s="39">
        <f>IFERROR(VLOOKUP(B273,'Egyéni lista'!$B$4:$L$263,2,0),0)</f>
        <v>0</v>
      </c>
      <c r="D273" s="40">
        <f>IFERROR(VLOOKUP(B273,'Egyéni lista'!$B$4:$L$263,3,0),0)</f>
        <v>0</v>
      </c>
      <c r="E273" s="20">
        <f>IFERROR(VLOOKUP(B273,'Egyéni lista'!$B$4:$L$263,4,0),0)</f>
        <v>0</v>
      </c>
      <c r="F273" s="20">
        <f>IFERROR(VLOOKUP(B273,'Egyéni lista'!$B$4:$L$263,5,0),0)</f>
        <v>0</v>
      </c>
      <c r="G273" s="20">
        <f>IFERROR(VLOOKUP(B273,'Egyéni lista'!$B$4:$L$263,6,0),0)</f>
        <v>0</v>
      </c>
      <c r="H273" s="20">
        <f>IFERROR(VLOOKUP(B273,'Egyéni lista'!$B$4:$L$263,7,0),0)</f>
        <v>0</v>
      </c>
      <c r="I273" s="122">
        <f>IFERROR(VLOOKUP(B273,'Egyéni lista'!$B$4:$L$263,8,0),0)</f>
        <v>0</v>
      </c>
      <c r="J273" s="132">
        <f>IFERROR(VLOOKUP(B273,'Egyéni lista'!$B$4:$L$263,9,0),0)</f>
        <v>0</v>
      </c>
      <c r="K273" s="151">
        <f>IFERROR(VLOOKUP(B273,'Egyéni lista'!$B$4:$L$263,10,0),0)</f>
        <v>0</v>
      </c>
      <c r="L273" s="41">
        <f>IFERROR(VLOOKUP(B273,'Egyéni lista'!$B$4:$L$263,11,0),0)</f>
        <v>0</v>
      </c>
      <c r="M273" s="42">
        <f t="shared" ref="M273" si="193">SUM(E272:H275)</f>
        <v>0</v>
      </c>
    </row>
    <row r="274" spans="1:13" ht="15" hidden="1" x14ac:dyDescent="0.2">
      <c r="A274" s="217"/>
      <c r="B274" s="73"/>
      <c r="C274" s="43">
        <f>IFERROR(VLOOKUP(B274,'Egyéni lista'!$B$4:$L$263,2,0),0)</f>
        <v>0</v>
      </c>
      <c r="D274" s="44">
        <f>IFERROR(VLOOKUP(B274,'Egyéni lista'!$B$4:$L$263,3,0),0)</f>
        <v>0</v>
      </c>
      <c r="E274" s="134">
        <f>IFERROR(VLOOKUP(B274,'Egyéni lista'!$B$4:$L$263,4,0),0)</f>
        <v>0</v>
      </c>
      <c r="F274" s="134">
        <f>IFERROR(VLOOKUP(B274,'Egyéni lista'!$B$4:$L$263,5,0),0)</f>
        <v>0</v>
      </c>
      <c r="G274" s="134">
        <f>IFERROR(VLOOKUP(B274,'Egyéni lista'!$B$4:$L$263,6,0),0)</f>
        <v>0</v>
      </c>
      <c r="H274" s="134">
        <f>IFERROR(VLOOKUP(B274,'Egyéni lista'!$B$4:$L$263,7,0),0)</f>
        <v>0</v>
      </c>
      <c r="I274" s="135">
        <f>IFERROR(VLOOKUP(B274,'Egyéni lista'!$B$4:$L$263,8,0),0)</f>
        <v>0</v>
      </c>
      <c r="J274" s="133">
        <f>IFERROR(VLOOKUP(B274,'Egyéni lista'!$B$4:$L$263,9,0),0)</f>
        <v>0</v>
      </c>
      <c r="K274" s="151">
        <f>IFERROR(VLOOKUP(B274,'Egyéni lista'!$B$4:$L$263,10,0),0)</f>
        <v>0</v>
      </c>
      <c r="L274" s="45">
        <f>IFERROR(VLOOKUP(B274,'Egyéni lista'!$B$4:$L$263,11,0),0)</f>
        <v>0</v>
      </c>
      <c r="M274" s="42">
        <f t="shared" ref="M274" si="194">SUM(E272:H275)</f>
        <v>0</v>
      </c>
    </row>
    <row r="275" spans="1:13" ht="15.75" hidden="1" thickBot="1" x14ac:dyDescent="0.25">
      <c r="A275" s="218"/>
      <c r="B275" s="74"/>
      <c r="C275" s="46">
        <f>IFERROR(VLOOKUP(B275,'Egyéni lista'!$B$4:$L$263,2,0),0)</f>
        <v>0</v>
      </c>
      <c r="D275" s="51">
        <f>IFERROR(VLOOKUP(B275,'Egyéni lista'!$B$4:$L$263,3,0),0)</f>
        <v>0</v>
      </c>
      <c r="E275" s="136">
        <f>IFERROR(VLOOKUP(B275,'Egyéni lista'!$B$4:$L$263,4,0),0)</f>
        <v>0</v>
      </c>
      <c r="F275" s="137">
        <f>IFERROR(VLOOKUP(B275,'Egyéni lista'!$B$4:$L$263,5,0),0)</f>
        <v>0</v>
      </c>
      <c r="G275" s="137">
        <f>IFERROR(VLOOKUP(B275,'Egyéni lista'!$B$4:$L$263,6,0),0)</f>
        <v>0</v>
      </c>
      <c r="H275" s="137">
        <f>IFERROR(VLOOKUP(B275,'Egyéni lista'!$B$4:$L$263,7,0),0)</f>
        <v>0</v>
      </c>
      <c r="I275" s="138">
        <f>IFERROR(VLOOKUP(B275,'Egyéni lista'!$B$4:$L$263,8,0),0)</f>
        <v>0</v>
      </c>
      <c r="J275" s="139">
        <f>IFERROR(VLOOKUP(B275,'Egyéni lista'!$B$4:$L$263,9,0),0)</f>
        <v>0</v>
      </c>
      <c r="K275" s="152">
        <f>IFERROR(VLOOKUP(B275,'Egyéni lista'!$B$4:$L$263,10,0),0)</f>
        <v>0</v>
      </c>
      <c r="L275" s="48">
        <f>IFERROR(VLOOKUP(B275,'Egyéni lista'!$B$4:$L$263,11,0),0)</f>
        <v>0</v>
      </c>
      <c r="M275" s="49">
        <f t="shared" ref="M275" si="195">SUM(E272:H275)</f>
        <v>0</v>
      </c>
    </row>
    <row r="276" spans="1:13" ht="15" hidden="1" x14ac:dyDescent="0.2">
      <c r="A276" s="216" t="s">
        <v>84</v>
      </c>
      <c r="B276" s="72"/>
      <c r="C276" s="35">
        <f>IFERROR(VLOOKUP(B276,'Egyéni lista'!$B$4:$L$263,2,0),0)</f>
        <v>0</v>
      </c>
      <c r="D276" s="36">
        <f>IFERROR(VLOOKUP(B276,'Egyéni lista'!$B$4:$L$263,3,0),0)</f>
        <v>0</v>
      </c>
      <c r="E276" s="28">
        <f>IFERROR(VLOOKUP(B276,'Egyéni lista'!$B$4:$L$263,4,0),0)</f>
        <v>0</v>
      </c>
      <c r="F276" s="28">
        <f>IFERROR(VLOOKUP(B276,'Egyéni lista'!$B$4:$L$263,5,0),0)</f>
        <v>0</v>
      </c>
      <c r="G276" s="28">
        <f>IFERROR(VLOOKUP(B276,'Egyéni lista'!$B$4:$L$263,6,0),0)</f>
        <v>0</v>
      </c>
      <c r="H276" s="28">
        <f>IFERROR(VLOOKUP(B276,'Egyéni lista'!$B$4:$L$263,7,0),0)</f>
        <v>0</v>
      </c>
      <c r="I276" s="121">
        <f>IFERROR(VLOOKUP(B276,'Egyéni lista'!$B$4:$L$263,8,0),0)</f>
        <v>0</v>
      </c>
      <c r="J276" s="132">
        <f>IFERROR(VLOOKUP(B276,'Egyéni lista'!$B$4:$L$263,9,0),0)</f>
        <v>0</v>
      </c>
      <c r="K276" s="150">
        <f>IFERROR(VLOOKUP(B276,'Egyéni lista'!$B$4:$L$263,10,0),0)</f>
        <v>0</v>
      </c>
      <c r="L276" s="37">
        <f>IFERROR(VLOOKUP(B276,'Egyéni lista'!$B$4:$L$263,11,0),0)</f>
        <v>0</v>
      </c>
      <c r="M276" s="38">
        <f t="shared" ref="M276" si="196">SUM(E276:H279)</f>
        <v>0</v>
      </c>
    </row>
    <row r="277" spans="1:13" ht="15" hidden="1" x14ac:dyDescent="0.2">
      <c r="A277" s="217"/>
      <c r="B277" s="73"/>
      <c r="C277" s="39">
        <f>IFERROR(VLOOKUP(B277,'Egyéni lista'!$B$4:$L$263,2,0),0)</f>
        <v>0</v>
      </c>
      <c r="D277" s="40">
        <f>IFERROR(VLOOKUP(B277,'Egyéni lista'!$B$4:$L$263,3,0),0)</f>
        <v>0</v>
      </c>
      <c r="E277" s="20">
        <f>IFERROR(VLOOKUP(B277,'Egyéni lista'!$B$4:$L$263,4,0),0)</f>
        <v>0</v>
      </c>
      <c r="F277" s="20">
        <f>IFERROR(VLOOKUP(B277,'Egyéni lista'!$B$4:$L$263,5,0),0)</f>
        <v>0</v>
      </c>
      <c r="G277" s="20">
        <f>IFERROR(VLOOKUP(B277,'Egyéni lista'!$B$4:$L$263,6,0),0)</f>
        <v>0</v>
      </c>
      <c r="H277" s="20">
        <f>IFERROR(VLOOKUP(B277,'Egyéni lista'!$B$4:$L$263,7,0),0)</f>
        <v>0</v>
      </c>
      <c r="I277" s="122">
        <f>IFERROR(VLOOKUP(B277,'Egyéni lista'!$B$4:$L$263,8,0),0)</f>
        <v>0</v>
      </c>
      <c r="J277" s="132">
        <f>IFERROR(VLOOKUP(B277,'Egyéni lista'!$B$4:$L$263,9,0),0)</f>
        <v>0</v>
      </c>
      <c r="K277" s="151">
        <f>IFERROR(VLOOKUP(B277,'Egyéni lista'!$B$4:$L$263,10,0),0)</f>
        <v>0</v>
      </c>
      <c r="L277" s="41">
        <f>IFERROR(VLOOKUP(B277,'Egyéni lista'!$B$4:$L$263,11,0),0)</f>
        <v>0</v>
      </c>
      <c r="M277" s="42">
        <f t="shared" ref="M277" si="197">SUM(E276:H279)</f>
        <v>0</v>
      </c>
    </row>
    <row r="278" spans="1:13" ht="15" hidden="1" x14ac:dyDescent="0.2">
      <c r="A278" s="217"/>
      <c r="B278" s="73"/>
      <c r="C278" s="43">
        <f>IFERROR(VLOOKUP(B278,'Egyéni lista'!$B$4:$L$263,2,0),0)</f>
        <v>0</v>
      </c>
      <c r="D278" s="44">
        <f>IFERROR(VLOOKUP(B278,'Egyéni lista'!$B$4:$L$263,3,0),0)</f>
        <v>0</v>
      </c>
      <c r="E278" s="134">
        <f>IFERROR(VLOOKUP(B278,'Egyéni lista'!$B$4:$L$263,4,0),0)</f>
        <v>0</v>
      </c>
      <c r="F278" s="134">
        <f>IFERROR(VLOOKUP(B278,'Egyéni lista'!$B$4:$L$263,5,0),0)</f>
        <v>0</v>
      </c>
      <c r="G278" s="134">
        <f>IFERROR(VLOOKUP(B278,'Egyéni lista'!$B$4:$L$263,6,0),0)</f>
        <v>0</v>
      </c>
      <c r="H278" s="134">
        <f>IFERROR(VLOOKUP(B278,'Egyéni lista'!$B$4:$L$263,7,0),0)</f>
        <v>0</v>
      </c>
      <c r="I278" s="135">
        <f>IFERROR(VLOOKUP(B278,'Egyéni lista'!$B$4:$L$263,8,0),0)</f>
        <v>0</v>
      </c>
      <c r="J278" s="133">
        <f>IFERROR(VLOOKUP(B278,'Egyéni lista'!$B$4:$L$263,9,0),0)</f>
        <v>0</v>
      </c>
      <c r="K278" s="151">
        <f>IFERROR(VLOOKUP(B278,'Egyéni lista'!$B$4:$L$263,10,0),0)</f>
        <v>0</v>
      </c>
      <c r="L278" s="45">
        <f>IFERROR(VLOOKUP(B278,'Egyéni lista'!$B$4:$L$263,11,0),0)</f>
        <v>0</v>
      </c>
      <c r="M278" s="42">
        <f t="shared" ref="M278" si="198">SUM(E276:H279)</f>
        <v>0</v>
      </c>
    </row>
    <row r="279" spans="1:13" ht="15.75" hidden="1" thickBot="1" x14ac:dyDescent="0.25">
      <c r="A279" s="218"/>
      <c r="B279" s="74"/>
      <c r="C279" s="46">
        <f>IFERROR(VLOOKUP(B279,'Egyéni lista'!$B$4:$L$263,2,0),0)</f>
        <v>0</v>
      </c>
      <c r="D279" s="51">
        <f>IFERROR(VLOOKUP(B279,'Egyéni lista'!$B$4:$L$263,3,0),0)</f>
        <v>0</v>
      </c>
      <c r="E279" s="136">
        <f>IFERROR(VLOOKUP(B279,'Egyéni lista'!$B$4:$L$263,4,0),0)</f>
        <v>0</v>
      </c>
      <c r="F279" s="137">
        <f>IFERROR(VLOOKUP(B279,'Egyéni lista'!$B$4:$L$263,5,0),0)</f>
        <v>0</v>
      </c>
      <c r="G279" s="137">
        <f>IFERROR(VLOOKUP(B279,'Egyéni lista'!$B$4:$L$263,6,0),0)</f>
        <v>0</v>
      </c>
      <c r="H279" s="137">
        <f>IFERROR(VLOOKUP(B279,'Egyéni lista'!$B$4:$L$263,7,0),0)</f>
        <v>0</v>
      </c>
      <c r="I279" s="138">
        <f>IFERROR(VLOOKUP(B279,'Egyéni lista'!$B$4:$L$263,8,0),0)</f>
        <v>0</v>
      </c>
      <c r="J279" s="139">
        <f>IFERROR(VLOOKUP(B279,'Egyéni lista'!$B$4:$L$263,9,0),0)</f>
        <v>0</v>
      </c>
      <c r="K279" s="152">
        <f>IFERROR(VLOOKUP(B279,'Egyéni lista'!$B$4:$L$263,10,0),0)</f>
        <v>0</v>
      </c>
      <c r="L279" s="48">
        <f>IFERROR(VLOOKUP(B279,'Egyéni lista'!$B$4:$L$263,11,0),0)</f>
        <v>0</v>
      </c>
      <c r="M279" s="49">
        <f t="shared" ref="M279" si="199">SUM(E276:H279)</f>
        <v>0</v>
      </c>
    </row>
    <row r="280" spans="1:13" ht="15" hidden="1" x14ac:dyDescent="0.2">
      <c r="A280" s="216" t="s">
        <v>85</v>
      </c>
      <c r="B280" s="72"/>
      <c r="C280" s="35">
        <f>IFERROR(VLOOKUP(B280,'Egyéni lista'!$B$4:$L$263,2,0),0)</f>
        <v>0</v>
      </c>
      <c r="D280" s="36">
        <f>IFERROR(VLOOKUP(B280,'Egyéni lista'!$B$4:$L$263,3,0),0)</f>
        <v>0</v>
      </c>
      <c r="E280" s="28">
        <f>IFERROR(VLOOKUP(B280,'Egyéni lista'!$B$4:$L$263,4,0),0)</f>
        <v>0</v>
      </c>
      <c r="F280" s="28">
        <f>IFERROR(VLOOKUP(B280,'Egyéni lista'!$B$4:$L$263,5,0),0)</f>
        <v>0</v>
      </c>
      <c r="G280" s="28">
        <f>IFERROR(VLOOKUP(B280,'Egyéni lista'!$B$4:$L$263,6,0),0)</f>
        <v>0</v>
      </c>
      <c r="H280" s="28">
        <f>IFERROR(VLOOKUP(B280,'Egyéni lista'!$B$4:$L$263,7,0),0)</f>
        <v>0</v>
      </c>
      <c r="I280" s="121">
        <f>IFERROR(VLOOKUP(B280,'Egyéni lista'!$B$4:$L$263,8,0),0)</f>
        <v>0</v>
      </c>
      <c r="J280" s="132">
        <f>IFERROR(VLOOKUP(B280,'Egyéni lista'!$B$4:$L$263,9,0),0)</f>
        <v>0</v>
      </c>
      <c r="K280" s="150">
        <f>IFERROR(VLOOKUP(B280,'Egyéni lista'!$B$4:$L$263,10,0),0)</f>
        <v>0</v>
      </c>
      <c r="L280" s="37">
        <f>IFERROR(VLOOKUP(B280,'Egyéni lista'!$B$4:$L$263,11,0),0)</f>
        <v>0</v>
      </c>
      <c r="M280" s="38">
        <f t="shared" ref="M280" si="200">SUM(E280:H283)</f>
        <v>0</v>
      </c>
    </row>
    <row r="281" spans="1:13" ht="15" hidden="1" x14ac:dyDescent="0.2">
      <c r="A281" s="217"/>
      <c r="B281" s="73"/>
      <c r="C281" s="39">
        <f>IFERROR(VLOOKUP(B281,'Egyéni lista'!$B$4:$L$263,2,0),0)</f>
        <v>0</v>
      </c>
      <c r="D281" s="40">
        <f>IFERROR(VLOOKUP(B281,'Egyéni lista'!$B$4:$L$263,3,0),0)</f>
        <v>0</v>
      </c>
      <c r="E281" s="20">
        <f>IFERROR(VLOOKUP(B281,'Egyéni lista'!$B$4:$L$263,4,0),0)</f>
        <v>0</v>
      </c>
      <c r="F281" s="20">
        <f>IFERROR(VLOOKUP(B281,'Egyéni lista'!$B$4:$L$263,5,0),0)</f>
        <v>0</v>
      </c>
      <c r="G281" s="20">
        <f>IFERROR(VLOOKUP(B281,'Egyéni lista'!$B$4:$L$263,6,0),0)</f>
        <v>0</v>
      </c>
      <c r="H281" s="20">
        <f>IFERROR(VLOOKUP(B281,'Egyéni lista'!$B$4:$L$263,7,0),0)</f>
        <v>0</v>
      </c>
      <c r="I281" s="122">
        <f>IFERROR(VLOOKUP(B281,'Egyéni lista'!$B$4:$L$263,8,0),0)</f>
        <v>0</v>
      </c>
      <c r="J281" s="132">
        <f>IFERROR(VLOOKUP(B281,'Egyéni lista'!$B$4:$L$263,9,0),0)</f>
        <v>0</v>
      </c>
      <c r="K281" s="151">
        <f>IFERROR(VLOOKUP(B281,'Egyéni lista'!$B$4:$L$263,10,0),0)</f>
        <v>0</v>
      </c>
      <c r="L281" s="41">
        <f>IFERROR(VLOOKUP(B281,'Egyéni lista'!$B$4:$L$263,11,0),0)</f>
        <v>0</v>
      </c>
      <c r="M281" s="42">
        <f t="shared" ref="M281" si="201">SUM(E280:H283)</f>
        <v>0</v>
      </c>
    </row>
    <row r="282" spans="1:13" ht="15" hidden="1" x14ac:dyDescent="0.2">
      <c r="A282" s="217"/>
      <c r="B282" s="73"/>
      <c r="C282" s="43">
        <f>IFERROR(VLOOKUP(B282,'Egyéni lista'!$B$4:$L$263,2,0),0)</f>
        <v>0</v>
      </c>
      <c r="D282" s="44">
        <f>IFERROR(VLOOKUP(B282,'Egyéni lista'!$B$4:$L$263,3,0),0)</f>
        <v>0</v>
      </c>
      <c r="E282" s="134">
        <f>IFERROR(VLOOKUP(B282,'Egyéni lista'!$B$4:$L$263,4,0),0)</f>
        <v>0</v>
      </c>
      <c r="F282" s="134">
        <f>IFERROR(VLOOKUP(B282,'Egyéni lista'!$B$4:$L$263,5,0),0)</f>
        <v>0</v>
      </c>
      <c r="G282" s="134">
        <f>IFERROR(VLOOKUP(B282,'Egyéni lista'!$B$4:$L$263,6,0),0)</f>
        <v>0</v>
      </c>
      <c r="H282" s="134">
        <f>IFERROR(VLOOKUP(B282,'Egyéni lista'!$B$4:$L$263,7,0),0)</f>
        <v>0</v>
      </c>
      <c r="I282" s="135">
        <f>IFERROR(VLOOKUP(B282,'Egyéni lista'!$B$4:$L$263,8,0),0)</f>
        <v>0</v>
      </c>
      <c r="J282" s="133">
        <f>IFERROR(VLOOKUP(B282,'Egyéni lista'!$B$4:$L$263,9,0),0)</f>
        <v>0</v>
      </c>
      <c r="K282" s="151">
        <f>IFERROR(VLOOKUP(B282,'Egyéni lista'!$B$4:$L$263,10,0),0)</f>
        <v>0</v>
      </c>
      <c r="L282" s="45">
        <f>IFERROR(VLOOKUP(B282,'Egyéni lista'!$B$4:$L$263,11,0),0)</f>
        <v>0</v>
      </c>
      <c r="M282" s="42">
        <f t="shared" ref="M282" si="202">SUM(E280:H283)</f>
        <v>0</v>
      </c>
    </row>
    <row r="283" spans="1:13" ht="15.75" hidden="1" thickBot="1" x14ac:dyDescent="0.25">
      <c r="A283" s="218"/>
      <c r="B283" s="74"/>
      <c r="C283" s="46">
        <f>IFERROR(VLOOKUP(B283,'Egyéni lista'!$B$4:$L$263,2,0),0)</f>
        <v>0</v>
      </c>
      <c r="D283" s="51">
        <f>IFERROR(VLOOKUP(B283,'Egyéni lista'!$B$4:$L$263,3,0),0)</f>
        <v>0</v>
      </c>
      <c r="E283" s="136">
        <f>IFERROR(VLOOKUP(B283,'Egyéni lista'!$B$4:$L$263,4,0),0)</f>
        <v>0</v>
      </c>
      <c r="F283" s="137">
        <f>IFERROR(VLOOKUP(B283,'Egyéni lista'!$B$4:$L$263,5,0),0)</f>
        <v>0</v>
      </c>
      <c r="G283" s="137">
        <f>IFERROR(VLOOKUP(B283,'Egyéni lista'!$B$4:$L$263,6,0),0)</f>
        <v>0</v>
      </c>
      <c r="H283" s="137">
        <f>IFERROR(VLOOKUP(B283,'Egyéni lista'!$B$4:$L$263,7,0),0)</f>
        <v>0</v>
      </c>
      <c r="I283" s="138">
        <f>IFERROR(VLOOKUP(B283,'Egyéni lista'!$B$4:$L$263,8,0),0)</f>
        <v>0</v>
      </c>
      <c r="J283" s="139">
        <f>IFERROR(VLOOKUP(B283,'Egyéni lista'!$B$4:$L$263,9,0),0)</f>
        <v>0</v>
      </c>
      <c r="K283" s="152">
        <f>IFERROR(VLOOKUP(B283,'Egyéni lista'!$B$4:$L$263,10,0),0)</f>
        <v>0</v>
      </c>
      <c r="L283" s="48">
        <f>IFERROR(VLOOKUP(B283,'Egyéni lista'!$B$4:$L$263,11,0),0)</f>
        <v>0</v>
      </c>
      <c r="M283" s="49">
        <f t="shared" ref="M283" si="203">SUM(E280:H283)</f>
        <v>0</v>
      </c>
    </row>
    <row r="284" spans="1:13" ht="15" hidden="1" x14ac:dyDescent="0.2">
      <c r="A284" s="216" t="s">
        <v>86</v>
      </c>
      <c r="B284" s="72"/>
      <c r="C284" s="35">
        <f>IFERROR(VLOOKUP(B284,'Egyéni lista'!$B$4:$L$263,2,0),0)</f>
        <v>0</v>
      </c>
      <c r="D284" s="36">
        <f>IFERROR(VLOOKUP(B284,'Egyéni lista'!$B$4:$L$263,3,0),0)</f>
        <v>0</v>
      </c>
      <c r="E284" s="28">
        <f>IFERROR(VLOOKUP(B284,'Egyéni lista'!$B$4:$L$263,4,0),0)</f>
        <v>0</v>
      </c>
      <c r="F284" s="28">
        <f>IFERROR(VLOOKUP(B284,'Egyéni lista'!$B$4:$L$263,5,0),0)</f>
        <v>0</v>
      </c>
      <c r="G284" s="28">
        <f>IFERROR(VLOOKUP(B284,'Egyéni lista'!$B$4:$L$263,6,0),0)</f>
        <v>0</v>
      </c>
      <c r="H284" s="28">
        <f>IFERROR(VLOOKUP(B284,'Egyéni lista'!$B$4:$L$263,7,0),0)</f>
        <v>0</v>
      </c>
      <c r="I284" s="121">
        <f>IFERROR(VLOOKUP(B284,'Egyéni lista'!$B$4:$L$263,8,0),0)</f>
        <v>0</v>
      </c>
      <c r="J284" s="132">
        <f>IFERROR(VLOOKUP(B284,'Egyéni lista'!$B$4:$L$263,9,0),0)</f>
        <v>0</v>
      </c>
      <c r="K284" s="150">
        <f>IFERROR(VLOOKUP(B284,'Egyéni lista'!$B$4:$L$263,10,0),0)</f>
        <v>0</v>
      </c>
      <c r="L284" s="37">
        <f>IFERROR(VLOOKUP(B284,'Egyéni lista'!$B$4:$L$263,11,0),0)</f>
        <v>0</v>
      </c>
      <c r="M284" s="38">
        <f t="shared" ref="M284" si="204">SUM(E284:H287)</f>
        <v>0</v>
      </c>
    </row>
    <row r="285" spans="1:13" ht="15" hidden="1" x14ac:dyDescent="0.2">
      <c r="A285" s="217"/>
      <c r="B285" s="73"/>
      <c r="C285" s="39">
        <f>IFERROR(VLOOKUP(B285,'Egyéni lista'!$B$4:$L$263,2,0),0)</f>
        <v>0</v>
      </c>
      <c r="D285" s="40">
        <f>IFERROR(VLOOKUP(B285,'Egyéni lista'!$B$4:$L$263,3,0),0)</f>
        <v>0</v>
      </c>
      <c r="E285" s="20">
        <f>IFERROR(VLOOKUP(B285,'Egyéni lista'!$B$4:$L$263,4,0),0)</f>
        <v>0</v>
      </c>
      <c r="F285" s="20">
        <f>IFERROR(VLOOKUP(B285,'Egyéni lista'!$B$4:$L$263,5,0),0)</f>
        <v>0</v>
      </c>
      <c r="G285" s="20">
        <f>IFERROR(VLOOKUP(B285,'Egyéni lista'!$B$4:$L$263,6,0),0)</f>
        <v>0</v>
      </c>
      <c r="H285" s="20">
        <f>IFERROR(VLOOKUP(B285,'Egyéni lista'!$B$4:$L$263,7,0),0)</f>
        <v>0</v>
      </c>
      <c r="I285" s="122">
        <f>IFERROR(VLOOKUP(B285,'Egyéni lista'!$B$4:$L$263,8,0),0)</f>
        <v>0</v>
      </c>
      <c r="J285" s="132">
        <f>IFERROR(VLOOKUP(B285,'Egyéni lista'!$B$4:$L$263,9,0),0)</f>
        <v>0</v>
      </c>
      <c r="K285" s="151">
        <f>IFERROR(VLOOKUP(B285,'Egyéni lista'!$B$4:$L$263,10,0),0)</f>
        <v>0</v>
      </c>
      <c r="L285" s="41">
        <f>IFERROR(VLOOKUP(B285,'Egyéni lista'!$B$4:$L$263,11,0),0)</f>
        <v>0</v>
      </c>
      <c r="M285" s="42">
        <f t="shared" ref="M285" si="205">SUM(E284:H287)</f>
        <v>0</v>
      </c>
    </row>
    <row r="286" spans="1:13" ht="15" hidden="1" x14ac:dyDescent="0.2">
      <c r="A286" s="217"/>
      <c r="B286" s="73"/>
      <c r="C286" s="43">
        <f>IFERROR(VLOOKUP(B286,'Egyéni lista'!$B$4:$L$263,2,0),0)</f>
        <v>0</v>
      </c>
      <c r="D286" s="44">
        <f>IFERROR(VLOOKUP(B286,'Egyéni lista'!$B$4:$L$263,3,0),0)</f>
        <v>0</v>
      </c>
      <c r="E286" s="134">
        <f>IFERROR(VLOOKUP(B286,'Egyéni lista'!$B$4:$L$263,4,0),0)</f>
        <v>0</v>
      </c>
      <c r="F286" s="134">
        <f>IFERROR(VLOOKUP(B286,'Egyéni lista'!$B$4:$L$263,5,0),0)</f>
        <v>0</v>
      </c>
      <c r="G286" s="134">
        <f>IFERROR(VLOOKUP(B286,'Egyéni lista'!$B$4:$L$263,6,0),0)</f>
        <v>0</v>
      </c>
      <c r="H286" s="134">
        <f>IFERROR(VLOOKUP(B286,'Egyéni lista'!$B$4:$L$263,7,0),0)</f>
        <v>0</v>
      </c>
      <c r="I286" s="135">
        <f>IFERROR(VLOOKUP(B286,'Egyéni lista'!$B$4:$L$263,8,0),0)</f>
        <v>0</v>
      </c>
      <c r="J286" s="133">
        <f>IFERROR(VLOOKUP(B286,'Egyéni lista'!$B$4:$L$263,9,0),0)</f>
        <v>0</v>
      </c>
      <c r="K286" s="151">
        <f>IFERROR(VLOOKUP(B286,'Egyéni lista'!$B$4:$L$263,10,0),0)</f>
        <v>0</v>
      </c>
      <c r="L286" s="45">
        <f>IFERROR(VLOOKUP(B286,'Egyéni lista'!$B$4:$L$263,11,0),0)</f>
        <v>0</v>
      </c>
      <c r="M286" s="42">
        <f t="shared" ref="M286" si="206">SUM(E284:H287)</f>
        <v>0</v>
      </c>
    </row>
    <row r="287" spans="1:13" ht="15.75" hidden="1" thickBot="1" x14ac:dyDescent="0.25">
      <c r="A287" s="218"/>
      <c r="B287" s="74"/>
      <c r="C287" s="46">
        <f>IFERROR(VLOOKUP(B287,'Egyéni lista'!$B$4:$L$263,2,0),0)</f>
        <v>0</v>
      </c>
      <c r="D287" s="51">
        <f>IFERROR(VLOOKUP(B287,'Egyéni lista'!$B$4:$L$263,3,0),0)</f>
        <v>0</v>
      </c>
      <c r="E287" s="136">
        <f>IFERROR(VLOOKUP(B287,'Egyéni lista'!$B$4:$L$263,4,0),0)</f>
        <v>0</v>
      </c>
      <c r="F287" s="137">
        <f>IFERROR(VLOOKUP(B287,'Egyéni lista'!$B$4:$L$263,5,0),0)</f>
        <v>0</v>
      </c>
      <c r="G287" s="137">
        <f>IFERROR(VLOOKUP(B287,'Egyéni lista'!$B$4:$L$263,6,0),0)</f>
        <v>0</v>
      </c>
      <c r="H287" s="137">
        <f>IFERROR(VLOOKUP(B287,'Egyéni lista'!$B$4:$L$263,7,0),0)</f>
        <v>0</v>
      </c>
      <c r="I287" s="138">
        <f>IFERROR(VLOOKUP(B287,'Egyéni lista'!$B$4:$L$263,8,0),0)</f>
        <v>0</v>
      </c>
      <c r="J287" s="139">
        <f>IFERROR(VLOOKUP(B287,'Egyéni lista'!$B$4:$L$263,9,0),0)</f>
        <v>0</v>
      </c>
      <c r="K287" s="152">
        <f>IFERROR(VLOOKUP(B287,'Egyéni lista'!$B$4:$L$263,10,0),0)</f>
        <v>0</v>
      </c>
      <c r="L287" s="48">
        <f>IFERROR(VLOOKUP(B287,'Egyéni lista'!$B$4:$L$263,11,0),0)</f>
        <v>0</v>
      </c>
      <c r="M287" s="49">
        <f t="shared" ref="M287" si="207">SUM(E284:H287)</f>
        <v>0</v>
      </c>
    </row>
    <row r="288" spans="1:13" ht="15" hidden="1" x14ac:dyDescent="0.2">
      <c r="A288" s="216" t="s">
        <v>87</v>
      </c>
      <c r="B288" s="72"/>
      <c r="C288" s="35">
        <f>IFERROR(VLOOKUP(B288,'Egyéni lista'!$B$4:$L$263,2,0),0)</f>
        <v>0</v>
      </c>
      <c r="D288" s="36">
        <f>IFERROR(VLOOKUP(B288,'Egyéni lista'!$B$4:$L$263,3,0),0)</f>
        <v>0</v>
      </c>
      <c r="E288" s="28">
        <f>IFERROR(VLOOKUP(B288,'Egyéni lista'!$B$4:$L$263,4,0),0)</f>
        <v>0</v>
      </c>
      <c r="F288" s="28">
        <f>IFERROR(VLOOKUP(B288,'Egyéni lista'!$B$4:$L$263,5,0),0)</f>
        <v>0</v>
      </c>
      <c r="G288" s="28">
        <f>IFERROR(VLOOKUP(B288,'Egyéni lista'!$B$4:$L$263,6,0),0)</f>
        <v>0</v>
      </c>
      <c r="H288" s="28">
        <f>IFERROR(VLOOKUP(B288,'Egyéni lista'!$B$4:$L$263,7,0),0)</f>
        <v>0</v>
      </c>
      <c r="I288" s="121">
        <f>IFERROR(VLOOKUP(B288,'Egyéni lista'!$B$4:$L$263,8,0),0)</f>
        <v>0</v>
      </c>
      <c r="J288" s="132">
        <f>IFERROR(VLOOKUP(B288,'Egyéni lista'!$B$4:$L$263,9,0),0)</f>
        <v>0</v>
      </c>
      <c r="K288" s="150">
        <f>IFERROR(VLOOKUP(B288,'Egyéni lista'!$B$4:$L$263,10,0),0)</f>
        <v>0</v>
      </c>
      <c r="L288" s="37">
        <f>IFERROR(VLOOKUP(B288,'Egyéni lista'!$B$4:$L$263,11,0),0)</f>
        <v>0</v>
      </c>
      <c r="M288" s="38">
        <f t="shared" ref="M288" si="208">SUM(E288:H291)</f>
        <v>0</v>
      </c>
    </row>
    <row r="289" spans="1:13" ht="15" hidden="1" x14ac:dyDescent="0.2">
      <c r="A289" s="217"/>
      <c r="B289" s="73"/>
      <c r="C289" s="39">
        <f>IFERROR(VLOOKUP(B289,'Egyéni lista'!$B$4:$L$263,2,0),0)</f>
        <v>0</v>
      </c>
      <c r="D289" s="40">
        <f>IFERROR(VLOOKUP(B289,'Egyéni lista'!$B$4:$L$263,3,0),0)</f>
        <v>0</v>
      </c>
      <c r="E289" s="20">
        <f>IFERROR(VLOOKUP(B289,'Egyéni lista'!$B$4:$L$263,4,0),0)</f>
        <v>0</v>
      </c>
      <c r="F289" s="20">
        <f>IFERROR(VLOOKUP(B289,'Egyéni lista'!$B$4:$L$263,5,0),0)</f>
        <v>0</v>
      </c>
      <c r="G289" s="20">
        <f>IFERROR(VLOOKUP(B289,'Egyéni lista'!$B$4:$L$263,6,0),0)</f>
        <v>0</v>
      </c>
      <c r="H289" s="20">
        <f>IFERROR(VLOOKUP(B289,'Egyéni lista'!$B$4:$L$263,7,0),0)</f>
        <v>0</v>
      </c>
      <c r="I289" s="122">
        <f>IFERROR(VLOOKUP(B289,'Egyéni lista'!$B$4:$L$263,8,0),0)</f>
        <v>0</v>
      </c>
      <c r="J289" s="132">
        <f>IFERROR(VLOOKUP(B289,'Egyéni lista'!$B$4:$L$263,9,0),0)</f>
        <v>0</v>
      </c>
      <c r="K289" s="151">
        <f>IFERROR(VLOOKUP(B289,'Egyéni lista'!$B$4:$L$263,10,0),0)</f>
        <v>0</v>
      </c>
      <c r="L289" s="41">
        <f>IFERROR(VLOOKUP(B289,'Egyéni lista'!$B$4:$L$263,11,0),0)</f>
        <v>0</v>
      </c>
      <c r="M289" s="42">
        <f t="shared" ref="M289" si="209">SUM(E288:H291)</f>
        <v>0</v>
      </c>
    </row>
    <row r="290" spans="1:13" ht="15" hidden="1" x14ac:dyDescent="0.2">
      <c r="A290" s="217"/>
      <c r="B290" s="73"/>
      <c r="C290" s="43">
        <f>IFERROR(VLOOKUP(B290,'Egyéni lista'!$B$4:$L$263,2,0),0)</f>
        <v>0</v>
      </c>
      <c r="D290" s="44">
        <f>IFERROR(VLOOKUP(B290,'Egyéni lista'!$B$4:$L$263,3,0),0)</f>
        <v>0</v>
      </c>
      <c r="E290" s="134">
        <f>IFERROR(VLOOKUP(B290,'Egyéni lista'!$B$4:$L$263,4,0),0)</f>
        <v>0</v>
      </c>
      <c r="F290" s="134">
        <f>IFERROR(VLOOKUP(B290,'Egyéni lista'!$B$4:$L$263,5,0),0)</f>
        <v>0</v>
      </c>
      <c r="G290" s="134">
        <f>IFERROR(VLOOKUP(B290,'Egyéni lista'!$B$4:$L$263,6,0),0)</f>
        <v>0</v>
      </c>
      <c r="H290" s="134">
        <f>IFERROR(VLOOKUP(B290,'Egyéni lista'!$B$4:$L$263,7,0),0)</f>
        <v>0</v>
      </c>
      <c r="I290" s="135">
        <f>IFERROR(VLOOKUP(B290,'Egyéni lista'!$B$4:$L$263,8,0),0)</f>
        <v>0</v>
      </c>
      <c r="J290" s="133">
        <f>IFERROR(VLOOKUP(B290,'Egyéni lista'!$B$4:$L$263,9,0),0)</f>
        <v>0</v>
      </c>
      <c r="K290" s="151">
        <f>IFERROR(VLOOKUP(B290,'Egyéni lista'!$B$4:$L$263,10,0),0)</f>
        <v>0</v>
      </c>
      <c r="L290" s="45">
        <f>IFERROR(VLOOKUP(B290,'Egyéni lista'!$B$4:$L$263,11,0),0)</f>
        <v>0</v>
      </c>
      <c r="M290" s="42">
        <f t="shared" ref="M290" si="210">SUM(E288:H291)</f>
        <v>0</v>
      </c>
    </row>
    <row r="291" spans="1:13" ht="15.75" hidden="1" thickBot="1" x14ac:dyDescent="0.25">
      <c r="A291" s="218"/>
      <c r="B291" s="74"/>
      <c r="C291" s="46">
        <f>IFERROR(VLOOKUP(B291,'Egyéni lista'!$B$4:$L$263,2,0),0)</f>
        <v>0</v>
      </c>
      <c r="D291" s="51">
        <f>IFERROR(VLOOKUP(B291,'Egyéni lista'!$B$4:$L$263,3,0),0)</f>
        <v>0</v>
      </c>
      <c r="E291" s="136">
        <f>IFERROR(VLOOKUP(B291,'Egyéni lista'!$B$4:$L$263,4,0),0)</f>
        <v>0</v>
      </c>
      <c r="F291" s="137">
        <f>IFERROR(VLOOKUP(B291,'Egyéni lista'!$B$4:$L$263,5,0),0)</f>
        <v>0</v>
      </c>
      <c r="G291" s="137">
        <f>IFERROR(VLOOKUP(B291,'Egyéni lista'!$B$4:$L$263,6,0),0)</f>
        <v>0</v>
      </c>
      <c r="H291" s="137">
        <f>IFERROR(VLOOKUP(B291,'Egyéni lista'!$B$4:$L$263,7,0),0)</f>
        <v>0</v>
      </c>
      <c r="I291" s="138">
        <f>IFERROR(VLOOKUP(B291,'Egyéni lista'!$B$4:$L$263,8,0),0)</f>
        <v>0</v>
      </c>
      <c r="J291" s="139">
        <f>IFERROR(VLOOKUP(B291,'Egyéni lista'!$B$4:$L$263,9,0),0)</f>
        <v>0</v>
      </c>
      <c r="K291" s="152">
        <f>IFERROR(VLOOKUP(B291,'Egyéni lista'!$B$4:$L$263,10,0),0)</f>
        <v>0</v>
      </c>
      <c r="L291" s="48">
        <f>IFERROR(VLOOKUP(B291,'Egyéni lista'!$B$4:$L$263,11,0),0)</f>
        <v>0</v>
      </c>
      <c r="M291" s="49">
        <f t="shared" ref="M291" si="211">SUM(E288:H291)</f>
        <v>0</v>
      </c>
    </row>
    <row r="292" spans="1:13" ht="15" hidden="1" x14ac:dyDescent="0.2">
      <c r="A292" s="216" t="s">
        <v>88</v>
      </c>
      <c r="B292" s="72"/>
      <c r="C292" s="35">
        <f>IFERROR(VLOOKUP(B292,'Egyéni lista'!$B$4:$L$263,2,0),0)</f>
        <v>0</v>
      </c>
      <c r="D292" s="36">
        <f>IFERROR(VLOOKUP(B292,'Egyéni lista'!$B$4:$L$263,3,0),0)</f>
        <v>0</v>
      </c>
      <c r="E292" s="28">
        <f>IFERROR(VLOOKUP(B292,'Egyéni lista'!$B$4:$L$263,4,0),0)</f>
        <v>0</v>
      </c>
      <c r="F292" s="28">
        <f>IFERROR(VLOOKUP(B292,'Egyéni lista'!$B$4:$L$263,5,0),0)</f>
        <v>0</v>
      </c>
      <c r="G292" s="28">
        <f>IFERROR(VLOOKUP(B292,'Egyéni lista'!$B$4:$L$263,6,0),0)</f>
        <v>0</v>
      </c>
      <c r="H292" s="28">
        <f>IFERROR(VLOOKUP(B292,'Egyéni lista'!$B$4:$L$263,7,0),0)</f>
        <v>0</v>
      </c>
      <c r="I292" s="121">
        <f>IFERROR(VLOOKUP(B292,'Egyéni lista'!$B$4:$L$263,8,0),0)</f>
        <v>0</v>
      </c>
      <c r="J292" s="132">
        <f>IFERROR(VLOOKUP(B292,'Egyéni lista'!$B$4:$L$263,9,0),0)</f>
        <v>0</v>
      </c>
      <c r="K292" s="150">
        <f>IFERROR(VLOOKUP(B292,'Egyéni lista'!$B$4:$L$263,10,0),0)</f>
        <v>0</v>
      </c>
      <c r="L292" s="37">
        <f>IFERROR(VLOOKUP(B292,'Egyéni lista'!$B$4:$L$263,11,0),0)</f>
        <v>0</v>
      </c>
      <c r="M292" s="38">
        <f t="shared" ref="M292" si="212">SUM(E292:H295)</f>
        <v>0</v>
      </c>
    </row>
    <row r="293" spans="1:13" ht="15" hidden="1" x14ac:dyDescent="0.2">
      <c r="A293" s="217"/>
      <c r="B293" s="73"/>
      <c r="C293" s="39">
        <f>IFERROR(VLOOKUP(B293,'Egyéni lista'!$B$4:$L$263,2,0),0)</f>
        <v>0</v>
      </c>
      <c r="D293" s="40">
        <f>IFERROR(VLOOKUP(B293,'Egyéni lista'!$B$4:$L$263,3,0),0)</f>
        <v>0</v>
      </c>
      <c r="E293" s="20">
        <f>IFERROR(VLOOKUP(B293,'Egyéni lista'!$B$4:$L$263,4,0),0)</f>
        <v>0</v>
      </c>
      <c r="F293" s="20">
        <f>IFERROR(VLOOKUP(B293,'Egyéni lista'!$B$4:$L$263,5,0),0)</f>
        <v>0</v>
      </c>
      <c r="G293" s="20">
        <f>IFERROR(VLOOKUP(B293,'Egyéni lista'!$B$4:$L$263,6,0),0)</f>
        <v>0</v>
      </c>
      <c r="H293" s="20">
        <f>IFERROR(VLOOKUP(B293,'Egyéni lista'!$B$4:$L$263,7,0),0)</f>
        <v>0</v>
      </c>
      <c r="I293" s="122">
        <f>IFERROR(VLOOKUP(B293,'Egyéni lista'!$B$4:$L$263,8,0),0)</f>
        <v>0</v>
      </c>
      <c r="J293" s="132">
        <f>IFERROR(VLOOKUP(B293,'Egyéni lista'!$B$4:$L$263,9,0),0)</f>
        <v>0</v>
      </c>
      <c r="K293" s="151">
        <f>IFERROR(VLOOKUP(B293,'Egyéni lista'!$B$4:$L$263,10,0),0)</f>
        <v>0</v>
      </c>
      <c r="L293" s="41">
        <f>IFERROR(VLOOKUP(B293,'Egyéni lista'!$B$4:$L$263,11,0),0)</f>
        <v>0</v>
      </c>
      <c r="M293" s="42">
        <f t="shared" ref="M293" si="213">SUM(E292:H295)</f>
        <v>0</v>
      </c>
    </row>
    <row r="294" spans="1:13" ht="15" hidden="1" x14ac:dyDescent="0.2">
      <c r="A294" s="217"/>
      <c r="B294" s="73"/>
      <c r="C294" s="43">
        <f>IFERROR(VLOOKUP(B294,'Egyéni lista'!$B$4:$L$263,2,0),0)</f>
        <v>0</v>
      </c>
      <c r="D294" s="44">
        <f>IFERROR(VLOOKUP(B294,'Egyéni lista'!$B$4:$L$263,3,0),0)</f>
        <v>0</v>
      </c>
      <c r="E294" s="134">
        <f>IFERROR(VLOOKUP(B294,'Egyéni lista'!$B$4:$L$263,4,0),0)</f>
        <v>0</v>
      </c>
      <c r="F294" s="134">
        <f>IFERROR(VLOOKUP(B294,'Egyéni lista'!$B$4:$L$263,5,0),0)</f>
        <v>0</v>
      </c>
      <c r="G294" s="134">
        <f>IFERROR(VLOOKUP(B294,'Egyéni lista'!$B$4:$L$263,6,0),0)</f>
        <v>0</v>
      </c>
      <c r="H294" s="134">
        <f>IFERROR(VLOOKUP(B294,'Egyéni lista'!$B$4:$L$263,7,0),0)</f>
        <v>0</v>
      </c>
      <c r="I294" s="135">
        <f>IFERROR(VLOOKUP(B294,'Egyéni lista'!$B$4:$L$263,8,0),0)</f>
        <v>0</v>
      </c>
      <c r="J294" s="133">
        <f>IFERROR(VLOOKUP(B294,'Egyéni lista'!$B$4:$L$263,9,0),0)</f>
        <v>0</v>
      </c>
      <c r="K294" s="151">
        <f>IFERROR(VLOOKUP(B294,'Egyéni lista'!$B$4:$L$263,10,0),0)</f>
        <v>0</v>
      </c>
      <c r="L294" s="45">
        <f>IFERROR(VLOOKUP(B294,'Egyéni lista'!$B$4:$L$263,11,0),0)</f>
        <v>0</v>
      </c>
      <c r="M294" s="42">
        <f t="shared" ref="M294" si="214">SUM(E292:H295)</f>
        <v>0</v>
      </c>
    </row>
    <row r="295" spans="1:13" ht="15.75" hidden="1" thickBot="1" x14ac:dyDescent="0.25">
      <c r="A295" s="218"/>
      <c r="B295" s="74"/>
      <c r="C295" s="46">
        <f>IFERROR(VLOOKUP(B295,'Egyéni lista'!$B$4:$L$263,2,0),0)</f>
        <v>0</v>
      </c>
      <c r="D295" s="51">
        <f>IFERROR(VLOOKUP(B295,'Egyéni lista'!$B$4:$L$263,3,0),0)</f>
        <v>0</v>
      </c>
      <c r="E295" s="136">
        <f>IFERROR(VLOOKUP(B295,'Egyéni lista'!$B$4:$L$263,4,0),0)</f>
        <v>0</v>
      </c>
      <c r="F295" s="137">
        <f>IFERROR(VLOOKUP(B295,'Egyéni lista'!$B$4:$L$263,5,0),0)</f>
        <v>0</v>
      </c>
      <c r="G295" s="137">
        <f>IFERROR(VLOOKUP(B295,'Egyéni lista'!$B$4:$L$263,6,0),0)</f>
        <v>0</v>
      </c>
      <c r="H295" s="137">
        <f>IFERROR(VLOOKUP(B295,'Egyéni lista'!$B$4:$L$263,7,0),0)</f>
        <v>0</v>
      </c>
      <c r="I295" s="138">
        <f>IFERROR(VLOOKUP(B295,'Egyéni lista'!$B$4:$L$263,8,0),0)</f>
        <v>0</v>
      </c>
      <c r="J295" s="139">
        <f>IFERROR(VLOOKUP(B295,'Egyéni lista'!$B$4:$L$263,9,0),0)</f>
        <v>0</v>
      </c>
      <c r="K295" s="152">
        <f>IFERROR(VLOOKUP(B295,'Egyéni lista'!$B$4:$L$263,10,0),0)</f>
        <v>0</v>
      </c>
      <c r="L295" s="48">
        <f>IFERROR(VLOOKUP(B295,'Egyéni lista'!$B$4:$L$263,11,0),0)</f>
        <v>0</v>
      </c>
      <c r="M295" s="49">
        <f t="shared" ref="M295" si="215">SUM(E292:H295)</f>
        <v>0</v>
      </c>
    </row>
    <row r="296" spans="1:13" ht="15" hidden="1" x14ac:dyDescent="0.2">
      <c r="A296" s="216" t="s">
        <v>89</v>
      </c>
      <c r="B296" s="72"/>
      <c r="C296" s="35">
        <f>IFERROR(VLOOKUP(B296,'Egyéni lista'!$B$4:$L$263,2,0),0)</f>
        <v>0</v>
      </c>
      <c r="D296" s="36">
        <f>IFERROR(VLOOKUP(B296,'Egyéni lista'!$B$4:$L$263,3,0),0)</f>
        <v>0</v>
      </c>
      <c r="E296" s="28">
        <f>IFERROR(VLOOKUP(B296,'Egyéni lista'!$B$4:$L$263,4,0),0)</f>
        <v>0</v>
      </c>
      <c r="F296" s="28">
        <f>IFERROR(VLOOKUP(B296,'Egyéni lista'!$B$4:$L$263,5,0),0)</f>
        <v>0</v>
      </c>
      <c r="G296" s="28">
        <f>IFERROR(VLOOKUP(B296,'Egyéni lista'!$B$4:$L$263,6,0),0)</f>
        <v>0</v>
      </c>
      <c r="H296" s="28">
        <f>IFERROR(VLOOKUP(B296,'Egyéni lista'!$B$4:$L$263,7,0),0)</f>
        <v>0</v>
      </c>
      <c r="I296" s="121">
        <f>IFERROR(VLOOKUP(B296,'Egyéni lista'!$B$4:$L$263,8,0),0)</f>
        <v>0</v>
      </c>
      <c r="J296" s="132">
        <f>IFERROR(VLOOKUP(B296,'Egyéni lista'!$B$4:$L$263,9,0),0)</f>
        <v>0</v>
      </c>
      <c r="K296" s="150">
        <f>IFERROR(VLOOKUP(B296,'Egyéni lista'!$B$4:$L$263,10,0),0)</f>
        <v>0</v>
      </c>
      <c r="L296" s="37">
        <f>IFERROR(VLOOKUP(B296,'Egyéni lista'!$B$4:$L$263,11,0),0)</f>
        <v>0</v>
      </c>
      <c r="M296" s="38">
        <f t="shared" ref="M296" si="216">SUM(E296:H299)</f>
        <v>0</v>
      </c>
    </row>
    <row r="297" spans="1:13" ht="15" hidden="1" x14ac:dyDescent="0.2">
      <c r="A297" s="217"/>
      <c r="B297" s="73"/>
      <c r="C297" s="39">
        <f>IFERROR(VLOOKUP(B297,'Egyéni lista'!$B$4:$L$263,2,0),0)</f>
        <v>0</v>
      </c>
      <c r="D297" s="40">
        <f>IFERROR(VLOOKUP(B297,'Egyéni lista'!$B$4:$L$263,3,0),0)</f>
        <v>0</v>
      </c>
      <c r="E297" s="20">
        <f>IFERROR(VLOOKUP(B297,'Egyéni lista'!$B$4:$L$263,4,0),0)</f>
        <v>0</v>
      </c>
      <c r="F297" s="20">
        <f>IFERROR(VLOOKUP(B297,'Egyéni lista'!$B$4:$L$263,5,0),0)</f>
        <v>0</v>
      </c>
      <c r="G297" s="20">
        <f>IFERROR(VLOOKUP(B297,'Egyéni lista'!$B$4:$L$263,6,0),0)</f>
        <v>0</v>
      </c>
      <c r="H297" s="20">
        <f>IFERROR(VLOOKUP(B297,'Egyéni lista'!$B$4:$L$263,7,0),0)</f>
        <v>0</v>
      </c>
      <c r="I297" s="122">
        <f>IFERROR(VLOOKUP(B297,'Egyéni lista'!$B$4:$L$263,8,0),0)</f>
        <v>0</v>
      </c>
      <c r="J297" s="132">
        <f>IFERROR(VLOOKUP(B297,'Egyéni lista'!$B$4:$L$263,9,0),0)</f>
        <v>0</v>
      </c>
      <c r="K297" s="151">
        <f>IFERROR(VLOOKUP(B297,'Egyéni lista'!$B$4:$L$263,10,0),0)</f>
        <v>0</v>
      </c>
      <c r="L297" s="41">
        <f>IFERROR(VLOOKUP(B297,'Egyéni lista'!$B$4:$L$263,11,0),0)</f>
        <v>0</v>
      </c>
      <c r="M297" s="42">
        <f t="shared" ref="M297" si="217">SUM(E296:H299)</f>
        <v>0</v>
      </c>
    </row>
    <row r="298" spans="1:13" ht="15" hidden="1" x14ac:dyDescent="0.2">
      <c r="A298" s="217"/>
      <c r="B298" s="73"/>
      <c r="C298" s="43">
        <f>IFERROR(VLOOKUP(B298,'Egyéni lista'!$B$4:$L$263,2,0),0)</f>
        <v>0</v>
      </c>
      <c r="D298" s="44">
        <f>IFERROR(VLOOKUP(B298,'Egyéni lista'!$B$4:$L$263,3,0),0)</f>
        <v>0</v>
      </c>
      <c r="E298" s="134">
        <f>IFERROR(VLOOKUP(B298,'Egyéni lista'!$B$4:$L$263,4,0),0)</f>
        <v>0</v>
      </c>
      <c r="F298" s="134">
        <f>IFERROR(VLOOKUP(B298,'Egyéni lista'!$B$4:$L$263,5,0),0)</f>
        <v>0</v>
      </c>
      <c r="G298" s="134">
        <f>IFERROR(VLOOKUP(B298,'Egyéni lista'!$B$4:$L$263,6,0),0)</f>
        <v>0</v>
      </c>
      <c r="H298" s="134">
        <f>IFERROR(VLOOKUP(B298,'Egyéni lista'!$B$4:$L$263,7,0),0)</f>
        <v>0</v>
      </c>
      <c r="I298" s="135">
        <f>IFERROR(VLOOKUP(B298,'Egyéni lista'!$B$4:$L$263,8,0),0)</f>
        <v>0</v>
      </c>
      <c r="J298" s="133">
        <f>IFERROR(VLOOKUP(B298,'Egyéni lista'!$B$4:$L$263,9,0),0)</f>
        <v>0</v>
      </c>
      <c r="K298" s="151">
        <f>IFERROR(VLOOKUP(B298,'Egyéni lista'!$B$4:$L$263,10,0),0)</f>
        <v>0</v>
      </c>
      <c r="L298" s="45">
        <f>IFERROR(VLOOKUP(B298,'Egyéni lista'!$B$4:$L$263,11,0),0)</f>
        <v>0</v>
      </c>
      <c r="M298" s="42">
        <f t="shared" ref="M298" si="218">SUM(E296:H299)</f>
        <v>0</v>
      </c>
    </row>
    <row r="299" spans="1:13" ht="15.75" hidden="1" thickBot="1" x14ac:dyDescent="0.25">
      <c r="A299" s="218"/>
      <c r="B299" s="74"/>
      <c r="C299" s="46">
        <f>IFERROR(VLOOKUP(B299,'Egyéni lista'!$B$4:$L$263,2,0),0)</f>
        <v>0</v>
      </c>
      <c r="D299" s="51">
        <f>IFERROR(VLOOKUP(B299,'Egyéni lista'!$B$4:$L$263,3,0),0)</f>
        <v>0</v>
      </c>
      <c r="E299" s="136">
        <f>IFERROR(VLOOKUP(B299,'Egyéni lista'!$B$4:$L$263,4,0),0)</f>
        <v>0</v>
      </c>
      <c r="F299" s="137">
        <f>IFERROR(VLOOKUP(B299,'Egyéni lista'!$B$4:$L$263,5,0),0)</f>
        <v>0</v>
      </c>
      <c r="G299" s="137">
        <f>IFERROR(VLOOKUP(B299,'Egyéni lista'!$B$4:$L$263,6,0),0)</f>
        <v>0</v>
      </c>
      <c r="H299" s="137">
        <f>IFERROR(VLOOKUP(B299,'Egyéni lista'!$B$4:$L$263,7,0),0)</f>
        <v>0</v>
      </c>
      <c r="I299" s="138">
        <f>IFERROR(VLOOKUP(B299,'Egyéni lista'!$B$4:$L$263,8,0),0)</f>
        <v>0</v>
      </c>
      <c r="J299" s="139">
        <f>IFERROR(VLOOKUP(B299,'Egyéni lista'!$B$4:$L$263,9,0),0)</f>
        <v>0</v>
      </c>
      <c r="K299" s="152">
        <f>IFERROR(VLOOKUP(B299,'Egyéni lista'!$B$4:$L$263,10,0),0)</f>
        <v>0</v>
      </c>
      <c r="L299" s="48">
        <f>IFERROR(VLOOKUP(B299,'Egyéni lista'!$B$4:$L$263,11,0),0)</f>
        <v>0</v>
      </c>
      <c r="M299" s="49">
        <f t="shared" ref="M299" si="219">SUM(E296:H299)</f>
        <v>0</v>
      </c>
    </row>
    <row r="300" spans="1:13" ht="15" hidden="1" x14ac:dyDescent="0.2">
      <c r="A300" s="216" t="s">
        <v>90</v>
      </c>
      <c r="B300" s="72"/>
      <c r="C300" s="35">
        <f>IFERROR(VLOOKUP(B300,'Egyéni lista'!$B$4:$L$263,2,0),0)</f>
        <v>0</v>
      </c>
      <c r="D300" s="36">
        <f>IFERROR(VLOOKUP(B300,'Egyéni lista'!$B$4:$L$263,3,0),0)</f>
        <v>0</v>
      </c>
      <c r="E300" s="28">
        <f>IFERROR(VLOOKUP(B300,'Egyéni lista'!$B$4:$L$263,4,0),0)</f>
        <v>0</v>
      </c>
      <c r="F300" s="28">
        <f>IFERROR(VLOOKUP(B300,'Egyéni lista'!$B$4:$L$263,5,0),0)</f>
        <v>0</v>
      </c>
      <c r="G300" s="28">
        <f>IFERROR(VLOOKUP(B300,'Egyéni lista'!$B$4:$L$263,6,0),0)</f>
        <v>0</v>
      </c>
      <c r="H300" s="28">
        <f>IFERROR(VLOOKUP(B300,'Egyéni lista'!$B$4:$L$263,7,0),0)</f>
        <v>0</v>
      </c>
      <c r="I300" s="121">
        <f>IFERROR(VLOOKUP(B300,'Egyéni lista'!$B$4:$L$263,8,0),0)</f>
        <v>0</v>
      </c>
      <c r="J300" s="132">
        <f>IFERROR(VLOOKUP(B300,'Egyéni lista'!$B$4:$L$263,9,0),0)</f>
        <v>0</v>
      </c>
      <c r="K300" s="150">
        <f>IFERROR(VLOOKUP(B300,'Egyéni lista'!$B$4:$L$263,10,0),0)</f>
        <v>0</v>
      </c>
      <c r="L300" s="37">
        <f>IFERROR(VLOOKUP(B300,'Egyéni lista'!$B$4:$L$263,11,0),0)</f>
        <v>0</v>
      </c>
      <c r="M300" s="38">
        <f t="shared" ref="M300" si="220">SUM(E300:H303)</f>
        <v>0</v>
      </c>
    </row>
    <row r="301" spans="1:13" ht="15" hidden="1" x14ac:dyDescent="0.2">
      <c r="A301" s="217"/>
      <c r="B301" s="73"/>
      <c r="C301" s="39">
        <f>IFERROR(VLOOKUP(B301,'Egyéni lista'!$B$4:$L$263,2,0),0)</f>
        <v>0</v>
      </c>
      <c r="D301" s="40">
        <f>IFERROR(VLOOKUP(B301,'Egyéni lista'!$B$4:$L$263,3,0),0)</f>
        <v>0</v>
      </c>
      <c r="E301" s="20">
        <f>IFERROR(VLOOKUP(B301,'Egyéni lista'!$B$4:$L$263,4,0),0)</f>
        <v>0</v>
      </c>
      <c r="F301" s="20">
        <f>IFERROR(VLOOKUP(B301,'Egyéni lista'!$B$4:$L$263,5,0),0)</f>
        <v>0</v>
      </c>
      <c r="G301" s="20">
        <f>IFERROR(VLOOKUP(B301,'Egyéni lista'!$B$4:$L$263,6,0),0)</f>
        <v>0</v>
      </c>
      <c r="H301" s="20">
        <f>IFERROR(VLOOKUP(B301,'Egyéni lista'!$B$4:$L$263,7,0),0)</f>
        <v>0</v>
      </c>
      <c r="I301" s="122">
        <f>IFERROR(VLOOKUP(B301,'Egyéni lista'!$B$4:$L$263,8,0),0)</f>
        <v>0</v>
      </c>
      <c r="J301" s="132">
        <f>IFERROR(VLOOKUP(B301,'Egyéni lista'!$B$4:$L$263,9,0),0)</f>
        <v>0</v>
      </c>
      <c r="K301" s="151">
        <f>IFERROR(VLOOKUP(B301,'Egyéni lista'!$B$4:$L$263,10,0),0)</f>
        <v>0</v>
      </c>
      <c r="L301" s="41">
        <f>IFERROR(VLOOKUP(B301,'Egyéni lista'!$B$4:$L$263,11,0),0)</f>
        <v>0</v>
      </c>
      <c r="M301" s="42">
        <f t="shared" ref="M301" si="221">SUM(E300:H303)</f>
        <v>0</v>
      </c>
    </row>
    <row r="302" spans="1:13" ht="15" hidden="1" x14ac:dyDescent="0.2">
      <c r="A302" s="217"/>
      <c r="B302" s="73"/>
      <c r="C302" s="43">
        <f>IFERROR(VLOOKUP(B302,'Egyéni lista'!$B$4:$L$263,2,0),0)</f>
        <v>0</v>
      </c>
      <c r="D302" s="44">
        <f>IFERROR(VLOOKUP(B302,'Egyéni lista'!$B$4:$L$263,3,0),0)</f>
        <v>0</v>
      </c>
      <c r="E302" s="134">
        <f>IFERROR(VLOOKUP(B302,'Egyéni lista'!$B$4:$L$263,4,0),0)</f>
        <v>0</v>
      </c>
      <c r="F302" s="134">
        <f>IFERROR(VLOOKUP(B302,'Egyéni lista'!$B$4:$L$263,5,0),0)</f>
        <v>0</v>
      </c>
      <c r="G302" s="134">
        <f>IFERROR(VLOOKUP(B302,'Egyéni lista'!$B$4:$L$263,6,0),0)</f>
        <v>0</v>
      </c>
      <c r="H302" s="134">
        <f>IFERROR(VLOOKUP(B302,'Egyéni lista'!$B$4:$L$263,7,0),0)</f>
        <v>0</v>
      </c>
      <c r="I302" s="135">
        <f>IFERROR(VLOOKUP(B302,'Egyéni lista'!$B$4:$L$263,8,0),0)</f>
        <v>0</v>
      </c>
      <c r="J302" s="133">
        <f>IFERROR(VLOOKUP(B302,'Egyéni lista'!$B$4:$L$263,9,0),0)</f>
        <v>0</v>
      </c>
      <c r="K302" s="151">
        <f>IFERROR(VLOOKUP(B302,'Egyéni lista'!$B$4:$L$263,10,0),0)</f>
        <v>0</v>
      </c>
      <c r="L302" s="45">
        <f>IFERROR(VLOOKUP(B302,'Egyéni lista'!$B$4:$L$263,11,0),0)</f>
        <v>0</v>
      </c>
      <c r="M302" s="42">
        <f t="shared" ref="M302" si="222">SUM(E300:H303)</f>
        <v>0</v>
      </c>
    </row>
    <row r="303" spans="1:13" ht="15.75" hidden="1" thickBot="1" x14ac:dyDescent="0.25">
      <c r="A303" s="218"/>
      <c r="B303" s="74"/>
      <c r="C303" s="46">
        <f>IFERROR(VLOOKUP(B303,'Egyéni lista'!$B$4:$L$263,2,0),0)</f>
        <v>0</v>
      </c>
      <c r="D303" s="47">
        <f>IFERROR(VLOOKUP(B303,'Egyéni lista'!$B$4:$L$263,3,0),0)</f>
        <v>0</v>
      </c>
      <c r="E303" s="136">
        <f>IFERROR(VLOOKUP(B303,'Egyéni lista'!$B$4:$L$263,4,0),0)</f>
        <v>0</v>
      </c>
      <c r="F303" s="137">
        <f>IFERROR(VLOOKUP(B303,'Egyéni lista'!$B$4:$L$263,5,0),0)</f>
        <v>0</v>
      </c>
      <c r="G303" s="137">
        <f>IFERROR(VLOOKUP(B303,'Egyéni lista'!$B$4:$L$263,6,0),0)</f>
        <v>0</v>
      </c>
      <c r="H303" s="137">
        <f>IFERROR(VLOOKUP(B303,'Egyéni lista'!$B$4:$L$263,7,0),0)</f>
        <v>0</v>
      </c>
      <c r="I303" s="138">
        <f>IFERROR(VLOOKUP(B303,'Egyéni lista'!$B$4:$L$263,8,0),0)</f>
        <v>0</v>
      </c>
      <c r="J303" s="139">
        <f>IFERROR(VLOOKUP(B303,'Egyéni lista'!$B$4:$L$263,9,0),0)</f>
        <v>0</v>
      </c>
      <c r="K303" s="152">
        <f>IFERROR(VLOOKUP(B303,'Egyéni lista'!$B$4:$L$263,10,0),0)</f>
        <v>0</v>
      </c>
      <c r="L303" s="48">
        <f>IFERROR(VLOOKUP(B303,'Egyéni lista'!$B$4:$L$263,11,0),0)</f>
        <v>0</v>
      </c>
      <c r="M303" s="49">
        <f t="shared" ref="M303" si="223">SUM(E300:H303)</f>
        <v>0</v>
      </c>
    </row>
    <row r="304" spans="1:13" ht="15" hidden="1" x14ac:dyDescent="0.2">
      <c r="A304" s="216" t="s">
        <v>91</v>
      </c>
      <c r="B304" s="72"/>
      <c r="C304" s="35">
        <f>IFERROR(VLOOKUP(B304,'Egyéni lista'!$B$4:$L$263,2,0),0)</f>
        <v>0</v>
      </c>
      <c r="D304" s="36">
        <f>IFERROR(VLOOKUP(B304,'Egyéni lista'!$B$4:$L$263,3,0),0)</f>
        <v>0</v>
      </c>
      <c r="E304" s="28">
        <f>IFERROR(VLOOKUP(B304,'Egyéni lista'!$B$4:$L$263,4,0),0)</f>
        <v>0</v>
      </c>
      <c r="F304" s="28">
        <f>IFERROR(VLOOKUP(B304,'Egyéni lista'!$B$4:$L$263,5,0),0)</f>
        <v>0</v>
      </c>
      <c r="G304" s="28">
        <f>IFERROR(VLOOKUP(B304,'Egyéni lista'!$B$4:$L$263,6,0),0)</f>
        <v>0</v>
      </c>
      <c r="H304" s="28">
        <f>IFERROR(VLOOKUP(B304,'Egyéni lista'!$B$4:$L$263,7,0),0)</f>
        <v>0</v>
      </c>
      <c r="I304" s="121">
        <f>IFERROR(VLOOKUP(B304,'Egyéni lista'!$B$4:$L$263,8,0),0)</f>
        <v>0</v>
      </c>
      <c r="J304" s="132">
        <f>IFERROR(VLOOKUP(B304,'Egyéni lista'!$B$4:$L$263,9,0),0)</f>
        <v>0</v>
      </c>
      <c r="K304" s="150">
        <f>IFERROR(VLOOKUP(B304,'Egyéni lista'!$B$4:$L$263,10,0),0)</f>
        <v>0</v>
      </c>
      <c r="L304" s="37">
        <f>IFERROR(VLOOKUP(B304,'Egyéni lista'!$B$4:$L$263,11,0),0)</f>
        <v>0</v>
      </c>
      <c r="M304" s="38">
        <f t="shared" ref="M304" si="224">SUM(E304:H307)</f>
        <v>0</v>
      </c>
    </row>
    <row r="305" spans="1:13" ht="15" hidden="1" x14ac:dyDescent="0.2">
      <c r="A305" s="217"/>
      <c r="B305" s="73"/>
      <c r="C305" s="39">
        <f>IFERROR(VLOOKUP(B305,'Egyéni lista'!$B$4:$L$263,2,0),0)</f>
        <v>0</v>
      </c>
      <c r="D305" s="40">
        <f>IFERROR(VLOOKUP(B305,'Egyéni lista'!$B$4:$L$263,3,0),0)</f>
        <v>0</v>
      </c>
      <c r="E305" s="20">
        <f>IFERROR(VLOOKUP(B305,'Egyéni lista'!$B$4:$L$263,4,0),0)</f>
        <v>0</v>
      </c>
      <c r="F305" s="20">
        <f>IFERROR(VLOOKUP(B305,'Egyéni lista'!$B$4:$L$263,5,0),0)</f>
        <v>0</v>
      </c>
      <c r="G305" s="20">
        <f>IFERROR(VLOOKUP(B305,'Egyéni lista'!$B$4:$L$263,6,0),0)</f>
        <v>0</v>
      </c>
      <c r="H305" s="20">
        <f>IFERROR(VLOOKUP(B305,'Egyéni lista'!$B$4:$L$263,7,0),0)</f>
        <v>0</v>
      </c>
      <c r="I305" s="122">
        <f>IFERROR(VLOOKUP(B305,'Egyéni lista'!$B$4:$L$263,8,0),0)</f>
        <v>0</v>
      </c>
      <c r="J305" s="132">
        <f>IFERROR(VLOOKUP(B305,'Egyéni lista'!$B$4:$L$263,9,0),0)</f>
        <v>0</v>
      </c>
      <c r="K305" s="151">
        <f>IFERROR(VLOOKUP(B305,'Egyéni lista'!$B$4:$L$263,10,0),0)</f>
        <v>0</v>
      </c>
      <c r="L305" s="41">
        <f>IFERROR(VLOOKUP(B305,'Egyéni lista'!$B$4:$L$263,11,0),0)</f>
        <v>0</v>
      </c>
      <c r="M305" s="42">
        <f t="shared" ref="M305" si="225">SUM(E304:H307)</f>
        <v>0</v>
      </c>
    </row>
    <row r="306" spans="1:13" ht="15" hidden="1" x14ac:dyDescent="0.2">
      <c r="A306" s="217"/>
      <c r="B306" s="73"/>
      <c r="C306" s="43">
        <f>IFERROR(VLOOKUP(B306,'Egyéni lista'!$B$4:$L$263,2,0),0)</f>
        <v>0</v>
      </c>
      <c r="D306" s="44">
        <f>IFERROR(VLOOKUP(B306,'Egyéni lista'!$B$4:$L$263,3,0),0)</f>
        <v>0</v>
      </c>
      <c r="E306" s="134">
        <f>IFERROR(VLOOKUP(B306,'Egyéni lista'!$B$4:$L$263,4,0),0)</f>
        <v>0</v>
      </c>
      <c r="F306" s="134">
        <f>IFERROR(VLOOKUP(B306,'Egyéni lista'!$B$4:$L$263,5,0),0)</f>
        <v>0</v>
      </c>
      <c r="G306" s="134">
        <f>IFERROR(VLOOKUP(B306,'Egyéni lista'!$B$4:$L$263,6,0),0)</f>
        <v>0</v>
      </c>
      <c r="H306" s="134">
        <f>IFERROR(VLOOKUP(B306,'Egyéni lista'!$B$4:$L$263,7,0),0)</f>
        <v>0</v>
      </c>
      <c r="I306" s="135">
        <f>IFERROR(VLOOKUP(B306,'Egyéni lista'!$B$4:$L$263,8,0),0)</f>
        <v>0</v>
      </c>
      <c r="J306" s="133">
        <f>IFERROR(VLOOKUP(B306,'Egyéni lista'!$B$4:$L$263,9,0),0)</f>
        <v>0</v>
      </c>
      <c r="K306" s="151">
        <f>IFERROR(VLOOKUP(B306,'Egyéni lista'!$B$4:$L$263,10,0),0)</f>
        <v>0</v>
      </c>
      <c r="L306" s="45">
        <f>IFERROR(VLOOKUP(B306,'Egyéni lista'!$B$4:$L$263,11,0),0)</f>
        <v>0</v>
      </c>
      <c r="M306" s="42">
        <f t="shared" ref="M306" si="226">SUM(E304:H307)</f>
        <v>0</v>
      </c>
    </row>
    <row r="307" spans="1:13" ht="15.75" hidden="1" thickBot="1" x14ac:dyDescent="0.25">
      <c r="A307" s="218"/>
      <c r="B307" s="74"/>
      <c r="C307" s="46">
        <f>IFERROR(VLOOKUP(B307,'Egyéni lista'!$B$4:$L$263,2,0),0)</f>
        <v>0</v>
      </c>
      <c r="D307" s="47">
        <f>IFERROR(VLOOKUP(B307,'Egyéni lista'!$B$4:$L$263,3,0),0)</f>
        <v>0</v>
      </c>
      <c r="E307" s="136">
        <f>IFERROR(VLOOKUP(B307,'Egyéni lista'!$B$4:$L$263,4,0),0)</f>
        <v>0</v>
      </c>
      <c r="F307" s="137">
        <f>IFERROR(VLOOKUP(B307,'Egyéni lista'!$B$4:$L$263,5,0),0)</f>
        <v>0</v>
      </c>
      <c r="G307" s="137">
        <f>IFERROR(VLOOKUP(B307,'Egyéni lista'!$B$4:$L$263,6,0),0)</f>
        <v>0</v>
      </c>
      <c r="H307" s="137">
        <f>IFERROR(VLOOKUP(B307,'Egyéni lista'!$B$4:$L$263,7,0),0)</f>
        <v>0</v>
      </c>
      <c r="I307" s="138">
        <f>IFERROR(VLOOKUP(B307,'Egyéni lista'!$B$4:$L$263,8,0),0)</f>
        <v>0</v>
      </c>
      <c r="J307" s="139">
        <f>IFERROR(VLOOKUP(B307,'Egyéni lista'!$B$4:$L$263,9,0),0)</f>
        <v>0</v>
      </c>
      <c r="K307" s="152">
        <f>IFERROR(VLOOKUP(B307,'Egyéni lista'!$B$4:$L$263,10,0),0)</f>
        <v>0</v>
      </c>
      <c r="L307" s="48">
        <f>IFERROR(VLOOKUP(B307,'Egyéni lista'!$B$4:$L$263,11,0),0)</f>
        <v>0</v>
      </c>
      <c r="M307" s="49">
        <f t="shared" ref="M307" si="227">SUM(E304:H307)</f>
        <v>0</v>
      </c>
    </row>
    <row r="308" spans="1:13" ht="15" hidden="1" x14ac:dyDescent="0.2">
      <c r="A308" s="216" t="s">
        <v>92</v>
      </c>
      <c r="B308" s="72"/>
      <c r="C308" s="35">
        <f>IFERROR(VLOOKUP(B308,'Egyéni lista'!$B$4:$L$263,2,0),0)</f>
        <v>0</v>
      </c>
      <c r="D308" s="36">
        <f>IFERROR(VLOOKUP(B308,'Egyéni lista'!$B$4:$L$263,3,0),0)</f>
        <v>0</v>
      </c>
      <c r="E308" s="28">
        <f>IFERROR(VLOOKUP(B308,'Egyéni lista'!$B$4:$L$263,4,0),0)</f>
        <v>0</v>
      </c>
      <c r="F308" s="28">
        <f>IFERROR(VLOOKUP(B308,'Egyéni lista'!$B$4:$L$263,5,0),0)</f>
        <v>0</v>
      </c>
      <c r="G308" s="28">
        <f>IFERROR(VLOOKUP(B308,'Egyéni lista'!$B$4:$L$263,6,0),0)</f>
        <v>0</v>
      </c>
      <c r="H308" s="28">
        <f>IFERROR(VLOOKUP(B308,'Egyéni lista'!$B$4:$L$263,7,0),0)</f>
        <v>0</v>
      </c>
      <c r="I308" s="121">
        <f>IFERROR(VLOOKUP(B308,'Egyéni lista'!$B$4:$L$263,8,0),0)</f>
        <v>0</v>
      </c>
      <c r="J308" s="132">
        <f>IFERROR(VLOOKUP(B308,'Egyéni lista'!$B$4:$L$263,9,0),0)</f>
        <v>0</v>
      </c>
      <c r="K308" s="150">
        <f>IFERROR(VLOOKUP(B308,'Egyéni lista'!$B$4:$L$263,10,0),0)</f>
        <v>0</v>
      </c>
      <c r="L308" s="37">
        <f>IFERROR(VLOOKUP(B308,'Egyéni lista'!$B$4:$L$263,11,0),0)</f>
        <v>0</v>
      </c>
      <c r="M308" s="38">
        <f t="shared" ref="M308" si="228">SUM(E308:H311)</f>
        <v>0</v>
      </c>
    </row>
    <row r="309" spans="1:13" ht="15" hidden="1" x14ac:dyDescent="0.2">
      <c r="A309" s="217"/>
      <c r="B309" s="73"/>
      <c r="C309" s="39">
        <f>IFERROR(VLOOKUP(B309,'Egyéni lista'!$B$4:$L$263,2,0),0)</f>
        <v>0</v>
      </c>
      <c r="D309" s="40">
        <f>IFERROR(VLOOKUP(B309,'Egyéni lista'!$B$4:$L$263,3,0),0)</f>
        <v>0</v>
      </c>
      <c r="E309" s="20">
        <f>IFERROR(VLOOKUP(B309,'Egyéni lista'!$B$4:$L$263,4,0),0)</f>
        <v>0</v>
      </c>
      <c r="F309" s="20">
        <f>IFERROR(VLOOKUP(B309,'Egyéni lista'!$B$4:$L$263,5,0),0)</f>
        <v>0</v>
      </c>
      <c r="G309" s="20">
        <f>IFERROR(VLOOKUP(B309,'Egyéni lista'!$B$4:$L$263,6,0),0)</f>
        <v>0</v>
      </c>
      <c r="H309" s="20">
        <f>IFERROR(VLOOKUP(B309,'Egyéni lista'!$B$4:$L$263,7,0),0)</f>
        <v>0</v>
      </c>
      <c r="I309" s="122">
        <f>IFERROR(VLOOKUP(B309,'Egyéni lista'!$B$4:$L$263,8,0),0)</f>
        <v>0</v>
      </c>
      <c r="J309" s="132">
        <f>IFERROR(VLOOKUP(B309,'Egyéni lista'!$B$4:$L$263,9,0),0)</f>
        <v>0</v>
      </c>
      <c r="K309" s="151">
        <f>IFERROR(VLOOKUP(B309,'Egyéni lista'!$B$4:$L$263,10,0),0)</f>
        <v>0</v>
      </c>
      <c r="L309" s="41">
        <f>IFERROR(VLOOKUP(B309,'Egyéni lista'!$B$4:$L$263,11,0),0)</f>
        <v>0</v>
      </c>
      <c r="M309" s="42">
        <f t="shared" ref="M309" si="229">SUM(E308:H311)</f>
        <v>0</v>
      </c>
    </row>
    <row r="310" spans="1:13" ht="15" hidden="1" x14ac:dyDescent="0.2">
      <c r="A310" s="217"/>
      <c r="B310" s="73"/>
      <c r="C310" s="43">
        <f>IFERROR(VLOOKUP(B310,'Egyéni lista'!$B$4:$L$263,2,0),0)</f>
        <v>0</v>
      </c>
      <c r="D310" s="44">
        <f>IFERROR(VLOOKUP(B310,'Egyéni lista'!$B$4:$L$263,3,0),0)</f>
        <v>0</v>
      </c>
      <c r="E310" s="134">
        <f>IFERROR(VLOOKUP(B310,'Egyéni lista'!$B$4:$L$263,4,0),0)</f>
        <v>0</v>
      </c>
      <c r="F310" s="134">
        <f>IFERROR(VLOOKUP(B310,'Egyéni lista'!$B$4:$L$263,5,0),0)</f>
        <v>0</v>
      </c>
      <c r="G310" s="134">
        <f>IFERROR(VLOOKUP(B310,'Egyéni lista'!$B$4:$L$263,6,0),0)</f>
        <v>0</v>
      </c>
      <c r="H310" s="134">
        <f>IFERROR(VLOOKUP(B310,'Egyéni lista'!$B$4:$L$263,7,0),0)</f>
        <v>0</v>
      </c>
      <c r="I310" s="135">
        <f>IFERROR(VLOOKUP(B310,'Egyéni lista'!$B$4:$L$263,8,0),0)</f>
        <v>0</v>
      </c>
      <c r="J310" s="133">
        <f>IFERROR(VLOOKUP(B310,'Egyéni lista'!$B$4:$L$263,9,0),0)</f>
        <v>0</v>
      </c>
      <c r="K310" s="151">
        <f>IFERROR(VLOOKUP(B310,'Egyéni lista'!$B$4:$L$263,10,0),0)</f>
        <v>0</v>
      </c>
      <c r="L310" s="45">
        <f>IFERROR(VLOOKUP(B310,'Egyéni lista'!$B$4:$L$263,11,0),0)</f>
        <v>0</v>
      </c>
      <c r="M310" s="42">
        <f t="shared" ref="M310" si="230">SUM(E308:H311)</f>
        <v>0</v>
      </c>
    </row>
    <row r="311" spans="1:13" ht="15.75" hidden="1" thickBot="1" x14ac:dyDescent="0.25">
      <c r="A311" s="218"/>
      <c r="B311" s="74"/>
      <c r="C311" s="46">
        <f>IFERROR(VLOOKUP(B311,'Egyéni lista'!$B$4:$L$263,2,0),0)</f>
        <v>0</v>
      </c>
      <c r="D311" s="47">
        <f>IFERROR(VLOOKUP(B311,'Egyéni lista'!$B$4:$L$263,3,0),0)</f>
        <v>0</v>
      </c>
      <c r="E311" s="136">
        <f>IFERROR(VLOOKUP(B311,'Egyéni lista'!$B$4:$L$263,4,0),0)</f>
        <v>0</v>
      </c>
      <c r="F311" s="137">
        <f>IFERROR(VLOOKUP(B311,'Egyéni lista'!$B$4:$L$263,5,0),0)</f>
        <v>0</v>
      </c>
      <c r="G311" s="137">
        <f>IFERROR(VLOOKUP(B311,'Egyéni lista'!$B$4:$L$263,6,0),0)</f>
        <v>0</v>
      </c>
      <c r="H311" s="137">
        <f>IFERROR(VLOOKUP(B311,'Egyéni lista'!$B$4:$L$263,7,0),0)</f>
        <v>0</v>
      </c>
      <c r="I311" s="138">
        <f>IFERROR(VLOOKUP(B311,'Egyéni lista'!$B$4:$L$263,8,0),0)</f>
        <v>0</v>
      </c>
      <c r="J311" s="139">
        <f>IFERROR(VLOOKUP(B311,'Egyéni lista'!$B$4:$L$263,9,0),0)</f>
        <v>0</v>
      </c>
      <c r="K311" s="152">
        <f>IFERROR(VLOOKUP(B311,'Egyéni lista'!$B$4:$L$263,10,0),0)</f>
        <v>0</v>
      </c>
      <c r="L311" s="48">
        <f>IFERROR(VLOOKUP(B311,'Egyéni lista'!$B$4:$L$263,11,0),0)</f>
        <v>0</v>
      </c>
      <c r="M311" s="49">
        <f t="shared" ref="M311" si="231">SUM(E308:H311)</f>
        <v>0</v>
      </c>
    </row>
    <row r="312" spans="1:13" ht="15" hidden="1" x14ac:dyDescent="0.2">
      <c r="A312" s="216" t="s">
        <v>93</v>
      </c>
      <c r="B312" s="72"/>
      <c r="C312" s="35">
        <f>IFERROR(VLOOKUP(B312,'Egyéni lista'!$B$4:$L$263,2,0),0)</f>
        <v>0</v>
      </c>
      <c r="D312" s="36">
        <f>IFERROR(VLOOKUP(B312,'Egyéni lista'!$B$4:$L$263,3,0),0)</f>
        <v>0</v>
      </c>
      <c r="E312" s="28">
        <f>IFERROR(VLOOKUP(B312,'Egyéni lista'!$B$4:$L$263,4,0),0)</f>
        <v>0</v>
      </c>
      <c r="F312" s="28">
        <f>IFERROR(VLOOKUP(B312,'Egyéni lista'!$B$4:$L$263,5,0),0)</f>
        <v>0</v>
      </c>
      <c r="G312" s="28">
        <f>IFERROR(VLOOKUP(B312,'Egyéni lista'!$B$4:$L$263,6,0),0)</f>
        <v>0</v>
      </c>
      <c r="H312" s="28">
        <f>IFERROR(VLOOKUP(B312,'Egyéni lista'!$B$4:$L$263,7,0),0)</f>
        <v>0</v>
      </c>
      <c r="I312" s="121">
        <f>IFERROR(VLOOKUP(B312,'Egyéni lista'!$B$4:$L$263,8,0),0)</f>
        <v>0</v>
      </c>
      <c r="J312" s="132">
        <f>IFERROR(VLOOKUP(B312,'Egyéni lista'!$B$4:$L$263,9,0),0)</f>
        <v>0</v>
      </c>
      <c r="K312" s="150">
        <f>IFERROR(VLOOKUP(B312,'Egyéni lista'!$B$4:$L$263,10,0),0)</f>
        <v>0</v>
      </c>
      <c r="L312" s="37">
        <f>IFERROR(VLOOKUP(B312,'Egyéni lista'!$B$4:$L$263,11,0),0)</f>
        <v>0</v>
      </c>
      <c r="M312" s="38">
        <f t="shared" ref="M312" si="232">SUM(E312:H315)</f>
        <v>0</v>
      </c>
    </row>
    <row r="313" spans="1:13" ht="15" hidden="1" x14ac:dyDescent="0.2">
      <c r="A313" s="217"/>
      <c r="B313" s="73"/>
      <c r="C313" s="39">
        <f>IFERROR(VLOOKUP(B313,'Egyéni lista'!$B$4:$L$263,2,0),0)</f>
        <v>0</v>
      </c>
      <c r="D313" s="40">
        <f>IFERROR(VLOOKUP(B313,'Egyéni lista'!$B$4:$L$263,3,0),0)</f>
        <v>0</v>
      </c>
      <c r="E313" s="20">
        <f>IFERROR(VLOOKUP(B313,'Egyéni lista'!$B$4:$L$263,4,0),0)</f>
        <v>0</v>
      </c>
      <c r="F313" s="20">
        <f>IFERROR(VLOOKUP(B313,'Egyéni lista'!$B$4:$L$263,5,0),0)</f>
        <v>0</v>
      </c>
      <c r="G313" s="20">
        <f>IFERROR(VLOOKUP(B313,'Egyéni lista'!$B$4:$L$263,6,0),0)</f>
        <v>0</v>
      </c>
      <c r="H313" s="20">
        <f>IFERROR(VLOOKUP(B313,'Egyéni lista'!$B$4:$L$263,7,0),0)</f>
        <v>0</v>
      </c>
      <c r="I313" s="122">
        <f>IFERROR(VLOOKUP(B313,'Egyéni lista'!$B$4:$L$263,8,0),0)</f>
        <v>0</v>
      </c>
      <c r="J313" s="132">
        <f>IFERROR(VLOOKUP(B313,'Egyéni lista'!$B$4:$L$263,9,0),0)</f>
        <v>0</v>
      </c>
      <c r="K313" s="151">
        <f>IFERROR(VLOOKUP(B313,'Egyéni lista'!$B$4:$L$263,10,0),0)</f>
        <v>0</v>
      </c>
      <c r="L313" s="41">
        <f>IFERROR(VLOOKUP(B313,'Egyéni lista'!$B$4:$L$263,11,0),0)</f>
        <v>0</v>
      </c>
      <c r="M313" s="42">
        <f t="shared" ref="M313" si="233">SUM(E312:H315)</f>
        <v>0</v>
      </c>
    </row>
    <row r="314" spans="1:13" ht="15" hidden="1" x14ac:dyDescent="0.2">
      <c r="A314" s="217"/>
      <c r="B314" s="73"/>
      <c r="C314" s="43">
        <f>IFERROR(VLOOKUP(B314,'Egyéni lista'!$B$4:$L$263,2,0),0)</f>
        <v>0</v>
      </c>
      <c r="D314" s="44">
        <f>IFERROR(VLOOKUP(B314,'Egyéni lista'!$B$4:$L$263,3,0),0)</f>
        <v>0</v>
      </c>
      <c r="E314" s="134">
        <f>IFERROR(VLOOKUP(B314,'Egyéni lista'!$B$4:$L$263,4,0),0)</f>
        <v>0</v>
      </c>
      <c r="F314" s="134">
        <f>IFERROR(VLOOKUP(B314,'Egyéni lista'!$B$4:$L$263,5,0),0)</f>
        <v>0</v>
      </c>
      <c r="G314" s="134">
        <f>IFERROR(VLOOKUP(B314,'Egyéni lista'!$B$4:$L$263,6,0),0)</f>
        <v>0</v>
      </c>
      <c r="H314" s="134">
        <f>IFERROR(VLOOKUP(B314,'Egyéni lista'!$B$4:$L$263,7,0),0)</f>
        <v>0</v>
      </c>
      <c r="I314" s="135">
        <f>IFERROR(VLOOKUP(B314,'Egyéni lista'!$B$4:$L$263,8,0),0)</f>
        <v>0</v>
      </c>
      <c r="J314" s="133">
        <f>IFERROR(VLOOKUP(B314,'Egyéni lista'!$B$4:$L$263,9,0),0)</f>
        <v>0</v>
      </c>
      <c r="K314" s="151">
        <f>IFERROR(VLOOKUP(B314,'Egyéni lista'!$B$4:$L$263,10,0),0)</f>
        <v>0</v>
      </c>
      <c r="L314" s="45">
        <f>IFERROR(VLOOKUP(B314,'Egyéni lista'!$B$4:$L$263,11,0),0)</f>
        <v>0</v>
      </c>
      <c r="M314" s="42">
        <f t="shared" ref="M314" si="234">SUM(E312:H315)</f>
        <v>0</v>
      </c>
    </row>
    <row r="315" spans="1:13" ht="15.75" hidden="1" thickBot="1" x14ac:dyDescent="0.25">
      <c r="A315" s="218"/>
      <c r="B315" s="74"/>
      <c r="C315" s="46">
        <f>IFERROR(VLOOKUP(B315,'Egyéni lista'!$B$4:$L$263,2,0),0)</f>
        <v>0</v>
      </c>
      <c r="D315" s="47">
        <f>IFERROR(VLOOKUP(B315,'Egyéni lista'!$B$4:$L$263,3,0),0)</f>
        <v>0</v>
      </c>
      <c r="E315" s="136">
        <f>IFERROR(VLOOKUP(B315,'Egyéni lista'!$B$4:$L$263,4,0),0)</f>
        <v>0</v>
      </c>
      <c r="F315" s="137">
        <f>IFERROR(VLOOKUP(B315,'Egyéni lista'!$B$4:$L$263,5,0),0)</f>
        <v>0</v>
      </c>
      <c r="G315" s="137">
        <f>IFERROR(VLOOKUP(B315,'Egyéni lista'!$B$4:$L$263,6,0),0)</f>
        <v>0</v>
      </c>
      <c r="H315" s="137">
        <f>IFERROR(VLOOKUP(B315,'Egyéni lista'!$B$4:$L$263,7,0),0)</f>
        <v>0</v>
      </c>
      <c r="I315" s="138">
        <f>IFERROR(VLOOKUP(B315,'Egyéni lista'!$B$4:$L$263,8,0),0)</f>
        <v>0</v>
      </c>
      <c r="J315" s="139">
        <f>IFERROR(VLOOKUP(B315,'Egyéni lista'!$B$4:$L$263,9,0),0)</f>
        <v>0</v>
      </c>
      <c r="K315" s="152">
        <f>IFERROR(VLOOKUP(B315,'Egyéni lista'!$B$4:$L$263,10,0),0)</f>
        <v>0</v>
      </c>
      <c r="L315" s="48">
        <f>IFERROR(VLOOKUP(B315,'Egyéni lista'!$B$4:$L$263,11,0),0)</f>
        <v>0</v>
      </c>
      <c r="M315" s="49">
        <f t="shared" ref="M315" si="235">SUM(E312:H315)</f>
        <v>0</v>
      </c>
    </row>
    <row r="316" spans="1:13" ht="15" hidden="1" x14ac:dyDescent="0.2">
      <c r="A316" s="216" t="s">
        <v>94</v>
      </c>
      <c r="B316" s="72"/>
      <c r="C316" s="35">
        <f>IFERROR(VLOOKUP(B316,'Egyéni lista'!$B$4:$L$263,2,0),0)</f>
        <v>0</v>
      </c>
      <c r="D316" s="36">
        <f>IFERROR(VLOOKUP(B316,'Egyéni lista'!$B$4:$L$263,3,0),0)</f>
        <v>0</v>
      </c>
      <c r="E316" s="28">
        <f>IFERROR(VLOOKUP(B316,'Egyéni lista'!$B$4:$L$263,4,0),0)</f>
        <v>0</v>
      </c>
      <c r="F316" s="28">
        <f>IFERROR(VLOOKUP(B316,'Egyéni lista'!$B$4:$L$263,5,0),0)</f>
        <v>0</v>
      </c>
      <c r="G316" s="28">
        <f>IFERROR(VLOOKUP(B316,'Egyéni lista'!$B$4:$L$263,6,0),0)</f>
        <v>0</v>
      </c>
      <c r="H316" s="28">
        <f>IFERROR(VLOOKUP(B316,'Egyéni lista'!$B$4:$L$263,7,0),0)</f>
        <v>0</v>
      </c>
      <c r="I316" s="121">
        <f>IFERROR(VLOOKUP(B316,'Egyéni lista'!$B$4:$L$263,8,0),0)</f>
        <v>0</v>
      </c>
      <c r="J316" s="132">
        <f>IFERROR(VLOOKUP(B316,'Egyéni lista'!$B$4:$L$263,9,0),0)</f>
        <v>0</v>
      </c>
      <c r="K316" s="150">
        <f>IFERROR(VLOOKUP(B316,'Egyéni lista'!$B$4:$L$263,10,0),0)</f>
        <v>0</v>
      </c>
      <c r="L316" s="37">
        <f>IFERROR(VLOOKUP(B316,'Egyéni lista'!$B$4:$L$263,11,0),0)</f>
        <v>0</v>
      </c>
      <c r="M316" s="38">
        <f t="shared" ref="M316" si="236">SUM(E316:H319)</f>
        <v>0</v>
      </c>
    </row>
    <row r="317" spans="1:13" ht="15" hidden="1" x14ac:dyDescent="0.2">
      <c r="A317" s="217"/>
      <c r="B317" s="73"/>
      <c r="C317" s="39">
        <f>IFERROR(VLOOKUP(B317,'Egyéni lista'!$B$4:$L$263,2,0),0)</f>
        <v>0</v>
      </c>
      <c r="D317" s="40">
        <f>IFERROR(VLOOKUP(B317,'Egyéni lista'!$B$4:$L$263,3,0),0)</f>
        <v>0</v>
      </c>
      <c r="E317" s="20">
        <f>IFERROR(VLOOKUP(B317,'Egyéni lista'!$B$4:$L$263,4,0),0)</f>
        <v>0</v>
      </c>
      <c r="F317" s="20">
        <f>IFERROR(VLOOKUP(B317,'Egyéni lista'!$B$4:$L$263,5,0),0)</f>
        <v>0</v>
      </c>
      <c r="G317" s="20">
        <f>IFERROR(VLOOKUP(B317,'Egyéni lista'!$B$4:$L$263,6,0),0)</f>
        <v>0</v>
      </c>
      <c r="H317" s="20">
        <f>IFERROR(VLOOKUP(B317,'Egyéni lista'!$B$4:$L$263,7,0),0)</f>
        <v>0</v>
      </c>
      <c r="I317" s="122">
        <f>IFERROR(VLOOKUP(B317,'Egyéni lista'!$B$4:$L$263,8,0),0)</f>
        <v>0</v>
      </c>
      <c r="J317" s="132">
        <f>IFERROR(VLOOKUP(B317,'Egyéni lista'!$B$4:$L$263,9,0),0)</f>
        <v>0</v>
      </c>
      <c r="K317" s="151">
        <f>IFERROR(VLOOKUP(B317,'Egyéni lista'!$B$4:$L$263,10,0),0)</f>
        <v>0</v>
      </c>
      <c r="L317" s="41">
        <f>IFERROR(VLOOKUP(B317,'Egyéni lista'!$B$4:$L$263,11,0),0)</f>
        <v>0</v>
      </c>
      <c r="M317" s="42">
        <f t="shared" ref="M317" si="237">SUM(E316:H319)</f>
        <v>0</v>
      </c>
    </row>
    <row r="318" spans="1:13" ht="15" hidden="1" x14ac:dyDescent="0.2">
      <c r="A318" s="217"/>
      <c r="B318" s="73"/>
      <c r="C318" s="43">
        <f>IFERROR(VLOOKUP(B318,'Egyéni lista'!$B$4:$L$263,2,0),0)</f>
        <v>0</v>
      </c>
      <c r="D318" s="44">
        <f>IFERROR(VLOOKUP(B318,'Egyéni lista'!$B$4:$L$263,3,0),0)</f>
        <v>0</v>
      </c>
      <c r="E318" s="134">
        <f>IFERROR(VLOOKUP(B318,'Egyéni lista'!$B$4:$L$263,4,0),0)</f>
        <v>0</v>
      </c>
      <c r="F318" s="134">
        <f>IFERROR(VLOOKUP(B318,'Egyéni lista'!$B$4:$L$263,5,0),0)</f>
        <v>0</v>
      </c>
      <c r="G318" s="134">
        <f>IFERROR(VLOOKUP(B318,'Egyéni lista'!$B$4:$L$263,6,0),0)</f>
        <v>0</v>
      </c>
      <c r="H318" s="134">
        <f>IFERROR(VLOOKUP(B318,'Egyéni lista'!$B$4:$L$263,7,0),0)</f>
        <v>0</v>
      </c>
      <c r="I318" s="135">
        <f>IFERROR(VLOOKUP(B318,'Egyéni lista'!$B$4:$L$263,8,0),0)</f>
        <v>0</v>
      </c>
      <c r="J318" s="133">
        <f>IFERROR(VLOOKUP(B318,'Egyéni lista'!$B$4:$L$263,9,0),0)</f>
        <v>0</v>
      </c>
      <c r="K318" s="151">
        <f>IFERROR(VLOOKUP(B318,'Egyéni lista'!$B$4:$L$263,10,0),0)</f>
        <v>0</v>
      </c>
      <c r="L318" s="45">
        <f>IFERROR(VLOOKUP(B318,'Egyéni lista'!$B$4:$L$263,11,0),0)</f>
        <v>0</v>
      </c>
      <c r="M318" s="42">
        <f t="shared" ref="M318" si="238">SUM(E316:H319)</f>
        <v>0</v>
      </c>
    </row>
    <row r="319" spans="1:13" ht="15.75" hidden="1" thickBot="1" x14ac:dyDescent="0.25">
      <c r="A319" s="218"/>
      <c r="B319" s="74"/>
      <c r="C319" s="46">
        <f>IFERROR(VLOOKUP(B319,'Egyéni lista'!$B$4:$L$263,2,0),0)</f>
        <v>0</v>
      </c>
      <c r="D319" s="47">
        <f>IFERROR(VLOOKUP(B319,'Egyéni lista'!$B$4:$L$263,3,0),0)</f>
        <v>0</v>
      </c>
      <c r="E319" s="136">
        <f>IFERROR(VLOOKUP(B319,'Egyéni lista'!$B$4:$L$263,4,0),0)</f>
        <v>0</v>
      </c>
      <c r="F319" s="137">
        <f>IFERROR(VLOOKUP(B319,'Egyéni lista'!$B$4:$L$263,5,0),0)</f>
        <v>0</v>
      </c>
      <c r="G319" s="137">
        <f>IFERROR(VLOOKUP(B319,'Egyéni lista'!$B$4:$L$263,6,0),0)</f>
        <v>0</v>
      </c>
      <c r="H319" s="137">
        <f>IFERROR(VLOOKUP(B319,'Egyéni lista'!$B$4:$L$263,7,0),0)</f>
        <v>0</v>
      </c>
      <c r="I319" s="138">
        <f>IFERROR(VLOOKUP(B319,'Egyéni lista'!$B$4:$L$263,8,0),0)</f>
        <v>0</v>
      </c>
      <c r="J319" s="139">
        <f>IFERROR(VLOOKUP(B319,'Egyéni lista'!$B$4:$L$263,9,0),0)</f>
        <v>0</v>
      </c>
      <c r="K319" s="152">
        <f>IFERROR(VLOOKUP(B319,'Egyéni lista'!$B$4:$L$263,10,0),0)</f>
        <v>0</v>
      </c>
      <c r="L319" s="48">
        <f>IFERROR(VLOOKUP(B319,'Egyéni lista'!$B$4:$L$263,11,0),0)</f>
        <v>0</v>
      </c>
      <c r="M319" s="49">
        <f t="shared" ref="M319" si="239">SUM(E316:H319)</f>
        <v>0</v>
      </c>
    </row>
    <row r="320" spans="1:13" ht="15" hidden="1" x14ac:dyDescent="0.2">
      <c r="A320" s="216" t="s">
        <v>95</v>
      </c>
      <c r="B320" s="72"/>
      <c r="C320" s="35">
        <f>IFERROR(VLOOKUP(B320,'Egyéni lista'!$B$4:$L$263,2,0),0)</f>
        <v>0</v>
      </c>
      <c r="D320" s="36">
        <f>IFERROR(VLOOKUP(B320,'Egyéni lista'!$B$4:$L$263,3,0),0)</f>
        <v>0</v>
      </c>
      <c r="E320" s="28">
        <f>IFERROR(VLOOKUP(B320,'Egyéni lista'!$B$4:$L$263,4,0),0)</f>
        <v>0</v>
      </c>
      <c r="F320" s="28">
        <f>IFERROR(VLOOKUP(B320,'Egyéni lista'!$B$4:$L$263,5,0),0)</f>
        <v>0</v>
      </c>
      <c r="G320" s="28">
        <f>IFERROR(VLOOKUP(B320,'Egyéni lista'!$B$4:$L$263,6,0),0)</f>
        <v>0</v>
      </c>
      <c r="H320" s="28">
        <f>IFERROR(VLOOKUP(B320,'Egyéni lista'!$B$4:$L$263,7,0),0)</f>
        <v>0</v>
      </c>
      <c r="I320" s="121">
        <f>IFERROR(VLOOKUP(B320,'Egyéni lista'!$B$4:$L$263,8,0),0)</f>
        <v>0</v>
      </c>
      <c r="J320" s="132">
        <f>IFERROR(VLOOKUP(B320,'Egyéni lista'!$B$4:$L$263,9,0),0)</f>
        <v>0</v>
      </c>
      <c r="K320" s="150">
        <f>IFERROR(VLOOKUP(B320,'Egyéni lista'!$B$4:$L$263,10,0),0)</f>
        <v>0</v>
      </c>
      <c r="L320" s="37">
        <f>IFERROR(VLOOKUP(B320,'Egyéni lista'!$B$4:$L$263,11,0),0)</f>
        <v>0</v>
      </c>
      <c r="M320" s="38">
        <f t="shared" ref="M320" si="240">SUM(E320:H323)</f>
        <v>0</v>
      </c>
    </row>
    <row r="321" spans="1:13" ht="15" hidden="1" x14ac:dyDescent="0.2">
      <c r="A321" s="217"/>
      <c r="B321" s="73"/>
      <c r="C321" s="39">
        <f>IFERROR(VLOOKUP(B321,'Egyéni lista'!$B$4:$L$263,2,0),0)</f>
        <v>0</v>
      </c>
      <c r="D321" s="40">
        <f>IFERROR(VLOOKUP(B321,'Egyéni lista'!$B$4:$L$263,3,0),0)</f>
        <v>0</v>
      </c>
      <c r="E321" s="20">
        <f>IFERROR(VLOOKUP(B321,'Egyéni lista'!$B$4:$L$263,4,0),0)</f>
        <v>0</v>
      </c>
      <c r="F321" s="20">
        <f>IFERROR(VLOOKUP(B321,'Egyéni lista'!$B$4:$L$263,5,0),0)</f>
        <v>0</v>
      </c>
      <c r="G321" s="20">
        <f>IFERROR(VLOOKUP(B321,'Egyéni lista'!$B$4:$L$263,6,0),0)</f>
        <v>0</v>
      </c>
      <c r="H321" s="20">
        <f>IFERROR(VLOOKUP(B321,'Egyéni lista'!$B$4:$L$263,7,0),0)</f>
        <v>0</v>
      </c>
      <c r="I321" s="122">
        <f>IFERROR(VLOOKUP(B321,'Egyéni lista'!$B$4:$L$263,8,0),0)</f>
        <v>0</v>
      </c>
      <c r="J321" s="132">
        <f>IFERROR(VLOOKUP(B321,'Egyéni lista'!$B$4:$L$263,9,0),0)</f>
        <v>0</v>
      </c>
      <c r="K321" s="151">
        <f>IFERROR(VLOOKUP(B321,'Egyéni lista'!$B$4:$L$263,10,0),0)</f>
        <v>0</v>
      </c>
      <c r="L321" s="41">
        <f>IFERROR(VLOOKUP(B321,'Egyéni lista'!$B$4:$L$263,11,0),0)</f>
        <v>0</v>
      </c>
      <c r="M321" s="42">
        <f t="shared" ref="M321" si="241">SUM(E320:H323)</f>
        <v>0</v>
      </c>
    </row>
    <row r="322" spans="1:13" ht="15" hidden="1" x14ac:dyDescent="0.2">
      <c r="A322" s="217"/>
      <c r="B322" s="73"/>
      <c r="C322" s="43">
        <f>IFERROR(VLOOKUP(B322,'Egyéni lista'!$B$4:$L$263,2,0),0)</f>
        <v>0</v>
      </c>
      <c r="D322" s="44">
        <f>IFERROR(VLOOKUP(B322,'Egyéni lista'!$B$4:$L$263,3,0),0)</f>
        <v>0</v>
      </c>
      <c r="E322" s="134">
        <f>IFERROR(VLOOKUP(B322,'Egyéni lista'!$B$4:$L$263,4,0),0)</f>
        <v>0</v>
      </c>
      <c r="F322" s="134">
        <f>IFERROR(VLOOKUP(B322,'Egyéni lista'!$B$4:$L$263,5,0),0)</f>
        <v>0</v>
      </c>
      <c r="G322" s="134">
        <f>IFERROR(VLOOKUP(B322,'Egyéni lista'!$B$4:$L$263,6,0),0)</f>
        <v>0</v>
      </c>
      <c r="H322" s="134">
        <f>IFERROR(VLOOKUP(B322,'Egyéni lista'!$B$4:$L$263,7,0),0)</f>
        <v>0</v>
      </c>
      <c r="I322" s="135">
        <f>IFERROR(VLOOKUP(B322,'Egyéni lista'!$B$4:$L$263,8,0),0)</f>
        <v>0</v>
      </c>
      <c r="J322" s="133">
        <f>IFERROR(VLOOKUP(B322,'Egyéni lista'!$B$4:$L$263,9,0),0)</f>
        <v>0</v>
      </c>
      <c r="K322" s="151">
        <f>IFERROR(VLOOKUP(B322,'Egyéni lista'!$B$4:$L$263,10,0),0)</f>
        <v>0</v>
      </c>
      <c r="L322" s="45">
        <f>IFERROR(VLOOKUP(B322,'Egyéni lista'!$B$4:$L$263,11,0),0)</f>
        <v>0</v>
      </c>
      <c r="M322" s="42">
        <f t="shared" ref="M322" si="242">SUM(E320:H323)</f>
        <v>0</v>
      </c>
    </row>
    <row r="323" spans="1:13" ht="15.75" hidden="1" thickBot="1" x14ac:dyDescent="0.25">
      <c r="A323" s="218"/>
      <c r="B323" s="74"/>
      <c r="C323" s="46">
        <f>IFERROR(VLOOKUP(B323,'Egyéni lista'!$B$4:$L$263,2,0),0)</f>
        <v>0</v>
      </c>
      <c r="D323" s="47">
        <f>IFERROR(VLOOKUP(B323,'Egyéni lista'!$B$4:$L$263,3,0),0)</f>
        <v>0</v>
      </c>
      <c r="E323" s="136">
        <f>IFERROR(VLOOKUP(B323,'Egyéni lista'!$B$4:$L$263,4,0),0)</f>
        <v>0</v>
      </c>
      <c r="F323" s="137">
        <f>IFERROR(VLOOKUP(B323,'Egyéni lista'!$B$4:$L$263,5,0),0)</f>
        <v>0</v>
      </c>
      <c r="G323" s="137">
        <f>IFERROR(VLOOKUP(B323,'Egyéni lista'!$B$4:$L$263,6,0),0)</f>
        <v>0</v>
      </c>
      <c r="H323" s="137">
        <f>IFERROR(VLOOKUP(B323,'Egyéni lista'!$B$4:$L$263,7,0),0)</f>
        <v>0</v>
      </c>
      <c r="I323" s="138">
        <f>IFERROR(VLOOKUP(B323,'Egyéni lista'!$B$4:$L$263,8,0),0)</f>
        <v>0</v>
      </c>
      <c r="J323" s="139">
        <f>IFERROR(VLOOKUP(B323,'Egyéni lista'!$B$4:$L$263,9,0),0)</f>
        <v>0</v>
      </c>
      <c r="K323" s="152">
        <f>IFERROR(VLOOKUP(B323,'Egyéni lista'!$B$4:$L$263,10,0),0)</f>
        <v>0</v>
      </c>
      <c r="L323" s="48">
        <f>IFERROR(VLOOKUP(B323,'Egyéni lista'!$B$4:$L$263,11,0),0)</f>
        <v>0</v>
      </c>
      <c r="M323" s="49">
        <f t="shared" ref="M323" si="243">SUM(E320:H323)</f>
        <v>0</v>
      </c>
    </row>
    <row r="324" spans="1:13" x14ac:dyDescent="0.2">
      <c r="K324" s="26">
        <f>IFERROR(VLOOKUP(B324,'Egyéni lista'!$B$4:$L$263,10,0),0)</f>
        <v>0</v>
      </c>
    </row>
  </sheetData>
  <sheetProtection algorithmName="SHA-512" hashValue="dlpVErCuW/sVh+FTP0tUV0uYY3MIUlHYtfR4RjwAi2NPZmRnXG/NJnmfqtlMkNeAHFV8PMKM6Jcs/++POiarVg==" saltValue="wUi0fS9Mna2GoSC81LHuvg==" spinCount="100000" sheet="1" objects="1" scenarios="1"/>
  <sortState xmlns:xlrd2="http://schemas.microsoft.com/office/spreadsheetml/2017/richdata2" ref="B4:M79">
    <sortCondition descending="1" ref="M4:M79"/>
  </sortState>
  <mergeCells count="81">
    <mergeCell ref="A1:M1"/>
    <mergeCell ref="A44:A47"/>
    <mergeCell ref="A48:A51"/>
    <mergeCell ref="A52:A55"/>
    <mergeCell ref="A56:A59"/>
    <mergeCell ref="A36:A39"/>
    <mergeCell ref="A40:A43"/>
    <mergeCell ref="A4:A7"/>
    <mergeCell ref="A8:A11"/>
    <mergeCell ref="A12:A15"/>
    <mergeCell ref="A16:A19"/>
    <mergeCell ref="A20:A23"/>
    <mergeCell ref="A24:A27"/>
    <mergeCell ref="A28:A31"/>
    <mergeCell ref="A32:A35"/>
    <mergeCell ref="A60:A63"/>
    <mergeCell ref="A64:A67"/>
    <mergeCell ref="A68:A71"/>
    <mergeCell ref="A72:A75"/>
    <mergeCell ref="A76:A79"/>
    <mergeCell ref="A80:A83"/>
    <mergeCell ref="A84:A87"/>
    <mergeCell ref="A88:A91"/>
    <mergeCell ref="A92:A95"/>
    <mergeCell ref="A96:A99"/>
    <mergeCell ref="A100:A103"/>
    <mergeCell ref="A104:A107"/>
    <mergeCell ref="A108:A111"/>
    <mergeCell ref="A112:A115"/>
    <mergeCell ref="A116:A119"/>
    <mergeCell ref="A120:A123"/>
    <mergeCell ref="A124:A127"/>
    <mergeCell ref="A128:A131"/>
    <mergeCell ref="A132:A135"/>
    <mergeCell ref="A136:A139"/>
    <mergeCell ref="A140:A143"/>
    <mergeCell ref="A144:A147"/>
    <mergeCell ref="A148:A151"/>
    <mergeCell ref="A152:A155"/>
    <mergeCell ref="A156:A159"/>
    <mergeCell ref="A160:A163"/>
    <mergeCell ref="A164:A167"/>
    <mergeCell ref="A168:A171"/>
    <mergeCell ref="A172:A175"/>
    <mergeCell ref="A176:A179"/>
    <mergeCell ref="A180:A183"/>
    <mergeCell ref="A184:A187"/>
    <mergeCell ref="A188:A191"/>
    <mergeCell ref="A192:A195"/>
    <mergeCell ref="A196:A199"/>
    <mergeCell ref="A200:A203"/>
    <mergeCell ref="A204:A207"/>
    <mergeCell ref="A208:A211"/>
    <mergeCell ref="A212:A215"/>
    <mergeCell ref="A216:A219"/>
    <mergeCell ref="A220:A223"/>
    <mergeCell ref="A224:A227"/>
    <mergeCell ref="A228:A231"/>
    <mergeCell ref="A232:A235"/>
    <mergeCell ref="A236:A239"/>
    <mergeCell ref="A240:A243"/>
    <mergeCell ref="A244:A247"/>
    <mergeCell ref="A248:A251"/>
    <mergeCell ref="A252:A255"/>
    <mergeCell ref="A256:A259"/>
    <mergeCell ref="A260:A263"/>
    <mergeCell ref="A264:A267"/>
    <mergeCell ref="A268:A271"/>
    <mergeCell ref="A272:A275"/>
    <mergeCell ref="A276:A279"/>
    <mergeCell ref="A280:A283"/>
    <mergeCell ref="A284:A287"/>
    <mergeCell ref="A288:A291"/>
    <mergeCell ref="A292:A295"/>
    <mergeCell ref="A296:A299"/>
    <mergeCell ref="A320:A323"/>
    <mergeCell ref="A300:A303"/>
    <mergeCell ref="A304:A307"/>
    <mergeCell ref="A308:A311"/>
    <mergeCell ref="A312:A315"/>
    <mergeCell ref="A316:A319"/>
  </mergeCells>
  <conditionalFormatting sqref="A4 C4:D323 A8 A12 A16 A20:B21 A24 L28 A28:A29 L32 A32:A33 L36 A36:A37 L40 A40:A41 L44 A44:A45 L48 A48:B49 L52 A52:A53 L56 A56:A57 L60 A60:A61 L64 A64:A65 L68 A68:A69 L72 A72:A73 L76 A76:A77 L80 A80:B81 L84 A84:B85 L88 A88:B89 L92 A92:B93 L96 A96:B97 L100 A100:B101 L104 A104:B105 L108 A108:A109 L112 A112:B113 L116 A116:B117 L120 A120:B121 L124 A124:B125 L128 A128:B129 L132 A132:B133 L136 A136:B137 L140 A140:B141 L144 A144:B145 L148 A148:B149 L152 A152:B153 L156 A156:B157 L160 A160:B161 L164 A164:B165 L168 A168:B169 L172 A172:B173 L176 A176:B177 L180 A180:B181 L184 A184:B185 L188 A188:B189 L192 A192:B193 L196 A196:B197 L200 A200:B201 L204 A204:B205 L208 A208:B209 L212 A212:B213 L216 A216:B217 L220 A220:B221 L224 A224:B225 L228 A228:B229 L232 A232:B233 L236 A236:B237 L240 A240:B241 L244 A244:B245 L248 A248:B249 L252 A252:B253 L256 A256:B257 L260 A260:B261 L264 A264:B265 L268 A268:B269 L272 A272:B273 L276 A276:B277 L280 A280:B281 L284 A284:B285 L288 A288:B289 L292 A292:B293 L296 A296:B297 L300 A300:B301 L304 A304:B305 L308 A308:B309 L312 A312:B313 L316 A316:B317 L320 A320:B321">
    <cfRule type="cellIs" dxfId="274" priority="211" stopIfTrue="1" operator="between">
      <formula>250</formula>
      <formula>300</formula>
    </cfRule>
  </conditionalFormatting>
  <conditionalFormatting sqref="B22">
    <cfRule type="cellIs" dxfId="273" priority="6" stopIfTrue="1" operator="between">
      <formula>200</formula>
      <formula>219</formula>
    </cfRule>
    <cfRule type="cellIs" dxfId="272" priority="7" stopIfTrue="1" operator="between">
      <formula>220</formula>
      <formula>249</formula>
    </cfRule>
    <cfRule type="cellIs" dxfId="271" priority="8" stopIfTrue="1" operator="between">
      <formula>250</formula>
      <formula>300</formula>
    </cfRule>
  </conditionalFormatting>
  <conditionalFormatting sqref="B106:B111">
    <cfRule type="cellIs" dxfId="270" priority="9" operator="greaterThan">
      <formula>599</formula>
    </cfRule>
    <cfRule type="cellIs" dxfId="269" priority="10" operator="between">
      <formula>571</formula>
      <formula>599</formula>
    </cfRule>
    <cfRule type="cellIs" dxfId="268" priority="11" operator="between">
      <formula>551</formula>
      <formula>570</formula>
    </cfRule>
    <cfRule type="cellIs" dxfId="267" priority="12" operator="between">
      <formula>520</formula>
      <formula>550</formula>
    </cfRule>
  </conditionalFormatting>
  <conditionalFormatting sqref="E4:H323">
    <cfRule type="cellIs" dxfId="266" priority="17" operator="greaterThan">
      <formula>150</formula>
    </cfRule>
    <cfRule type="cellIs" dxfId="265" priority="18" operator="between">
      <formula>131</formula>
      <formula>150</formula>
    </cfRule>
  </conditionalFormatting>
  <conditionalFormatting sqref="K64:K323">
    <cfRule type="cellIs" dxfId="264" priority="13" operator="greaterThan">
      <formula>599</formula>
    </cfRule>
    <cfRule type="cellIs" dxfId="263" priority="14" operator="between">
      <formula>571</formula>
      <formula>599</formula>
    </cfRule>
    <cfRule type="cellIs" dxfId="262" priority="15" operator="between">
      <formula>551</formula>
      <formula>570</formula>
    </cfRule>
    <cfRule type="cellIs" dxfId="261" priority="16" operator="between">
      <formula>520</formula>
      <formula>550</formula>
    </cfRule>
  </conditionalFormatting>
  <conditionalFormatting sqref="K324">
    <cfRule type="cellIs" dxfId="260" priority="188" operator="greaterThan">
      <formula>599</formula>
    </cfRule>
    <cfRule type="cellIs" dxfId="259" priority="189" operator="between">
      <formula>571</formula>
      <formula>599</formula>
    </cfRule>
    <cfRule type="cellIs" dxfId="258" priority="190" operator="between">
      <formula>541</formula>
      <formula>570</formula>
    </cfRule>
    <cfRule type="cellIs" dxfId="257" priority="192" operator="between">
      <formula>520</formula>
      <formula>540</formula>
    </cfRule>
  </conditionalFormatting>
  <conditionalFormatting sqref="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A4 C4:D323 A8 A12 A16 A20:B21 A24 A28:A29 A32:A33 A36:A37 A40:A41 A44:A45 A48:B49 A52:A53 A56:A57 A60:A61 A64:A65 A68:A69 A72:A73 A76:A77 A80:B81 A84:B85 A88:B89 A92:B93 A96:B97 A100:B101 A104:B105 A108:A109 A112:B113 A116:B117 A120:B121 A124:B125 A128:B129 A132:B133 A136:B137 A140:B141 A144:B145 A148:B149 A152:B153 A156:B157 A160:B161 A164:B165 A168:B169 A172:B173 A176:B177 A180:B181 A184:B185 A188:B189 A192:B193 A196:B197 A200:B201 A204:B205 A208:B209 A212:B213 A216:B217 A220:B221 A224:B225 A228:B229 A232:B233 A236:B237 A240:B241 A244:B245 A248:B249 A252:B253 A256:B257 A260:B261 A264:B265 A268:B269 A272:B273 A276:B277 A280:B281 A284:B285 A288:B289 A292:B293 A296:B297 A300:B301 A304:B305 A308:B309 A312:B313 A316:B317 A320:B321">
    <cfRule type="cellIs" dxfId="256" priority="205" stopIfTrue="1" operator="between">
      <formula>200</formula>
      <formula>219</formula>
    </cfRule>
    <cfRule type="cellIs" dxfId="255" priority="210" stopIfTrue="1" operator="between">
      <formula>220</formula>
      <formula>249</formula>
    </cfRule>
  </conditionalFormatting>
  <conditionalFormatting sqref="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K324">
    <cfRule type="cellIs" dxfId="254" priority="202" operator="greaterThan">
      <formula>599</formula>
    </cfRule>
    <cfRule type="cellIs" dxfId="253" priority="203" operator="greaterThan">
      <formula>599</formula>
    </cfRule>
  </conditionalFormatting>
  <conditionalFormatting sqref="L28:L323">
    <cfRule type="cellIs" dxfId="252" priority="206" operator="equal">
      <formula>300</formula>
    </cfRule>
    <cfRule type="cellIs" dxfId="251" priority="207" stopIfTrue="1" operator="between">
      <formula>200</formula>
      <formula>219</formula>
    </cfRule>
    <cfRule type="cellIs" dxfId="250" priority="208" stopIfTrue="1" operator="between">
      <formula>220</formula>
      <formula>249</formula>
    </cfRule>
    <cfRule type="cellIs" dxfId="249" priority="209" stopIfTrue="1" operator="between">
      <formula>250</formula>
      <formula>300</formula>
    </cfRule>
  </conditionalFormatting>
  <conditionalFormatting sqref="K4:K63">
    <cfRule type="cellIs" dxfId="248" priority="1" operator="greaterThan">
      <formula>599</formula>
    </cfRule>
    <cfRule type="cellIs" dxfId="247" priority="2" operator="greaterThan">
      <formula>599</formula>
    </cfRule>
    <cfRule type="cellIs" dxfId="246" priority="3" operator="between">
      <formula>571</formula>
      <formula>599</formula>
    </cfRule>
    <cfRule type="cellIs" dxfId="245" priority="4" operator="between">
      <formula>551</formula>
      <formula>570</formula>
    </cfRule>
    <cfRule type="cellIs" dxfId="244" priority="5" operator="between">
      <formula>520</formula>
      <formula>550</formula>
    </cfRule>
  </conditionalFormatting>
  <pageMargins left="0.70866141732283472" right="0.70866141732283472" top="0.74803149606299213" bottom="0.74803149606299213"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323"/>
  <sheetViews>
    <sheetView workbookViewId="0">
      <selection activeCell="M103" sqref="A1:M103"/>
    </sheetView>
  </sheetViews>
  <sheetFormatPr defaultColWidth="9.140625" defaultRowHeight="12.75" x14ac:dyDescent="0.2"/>
  <cols>
    <col min="2" max="2" width="22.140625" customWidth="1"/>
    <col min="3" max="3" width="15.42578125" style="8" customWidth="1"/>
    <col min="4" max="4" width="11.7109375" customWidth="1"/>
    <col min="10" max="10" width="7.85546875" customWidth="1"/>
    <col min="11" max="11" width="7.140625" customWidth="1"/>
    <col min="12" max="12" width="5" customWidth="1"/>
  </cols>
  <sheetData>
    <row r="1" spans="1:13" ht="23.25" customHeight="1" thickBot="1" x14ac:dyDescent="0.25">
      <c r="A1" s="211" t="s">
        <v>97</v>
      </c>
      <c r="B1" s="212"/>
      <c r="C1" s="212"/>
      <c r="D1" s="212"/>
      <c r="E1" s="212"/>
      <c r="F1" s="212"/>
      <c r="G1" s="212"/>
      <c r="H1" s="212"/>
      <c r="I1" s="212"/>
      <c r="J1" s="212"/>
      <c r="K1" s="212"/>
      <c r="L1" s="212"/>
      <c r="M1" s="213"/>
    </row>
    <row r="2" spans="1:13" ht="18" customHeight="1" thickBot="1" x14ac:dyDescent="0.25">
      <c r="A2" s="55" t="s">
        <v>25</v>
      </c>
      <c r="B2" s="56" t="s">
        <v>0</v>
      </c>
      <c r="C2" s="57" t="s">
        <v>16</v>
      </c>
      <c r="D2" s="58" t="s">
        <v>17</v>
      </c>
      <c r="E2" s="34" t="s">
        <v>18</v>
      </c>
      <c r="F2" s="34" t="s">
        <v>19</v>
      </c>
      <c r="G2" s="34" t="s">
        <v>20</v>
      </c>
      <c r="H2" s="34" t="s">
        <v>21</v>
      </c>
      <c r="I2" s="34" t="s">
        <v>3</v>
      </c>
      <c r="J2" s="34" t="s">
        <v>22</v>
      </c>
      <c r="K2" s="34" t="s">
        <v>2</v>
      </c>
      <c r="L2" s="34" t="s">
        <v>4</v>
      </c>
      <c r="M2" s="59" t="s">
        <v>1</v>
      </c>
    </row>
    <row r="3" spans="1:13" ht="15.75" hidden="1" customHeight="1" thickBot="1" x14ac:dyDescent="0.25">
      <c r="A3" s="19" t="s">
        <v>25</v>
      </c>
      <c r="B3" s="16" t="s">
        <v>0</v>
      </c>
      <c r="C3" s="17" t="s">
        <v>16</v>
      </c>
      <c r="D3" s="18" t="s">
        <v>17</v>
      </c>
      <c r="E3" s="13" t="s">
        <v>18</v>
      </c>
      <c r="F3" s="13" t="s">
        <v>19</v>
      </c>
      <c r="G3" s="13" t="s">
        <v>20</v>
      </c>
      <c r="H3" s="13" t="s">
        <v>21</v>
      </c>
      <c r="I3" s="13" t="s">
        <v>3</v>
      </c>
      <c r="J3" s="13" t="s">
        <v>22</v>
      </c>
      <c r="K3" s="13" t="s">
        <v>2</v>
      </c>
      <c r="L3" s="13" t="s">
        <v>4</v>
      </c>
      <c r="M3" s="13"/>
    </row>
    <row r="4" spans="1:13" ht="15" customHeight="1" x14ac:dyDescent="0.25">
      <c r="A4" s="216" t="s">
        <v>6</v>
      </c>
      <c r="B4" s="63" t="s">
        <v>321</v>
      </c>
      <c r="C4" s="35" t="str">
        <f>IFERROR(VLOOKUP(B4,'Egyéni lista'!$B$4:$L$263,2,0),0)</f>
        <v>Üstökös</v>
      </c>
      <c r="D4" s="36" t="str">
        <f>IFERROR(VLOOKUP(B4,'Egyéni lista'!$B$4:$L$263,3,0),0)</f>
        <v>Am. ffi szen</v>
      </c>
      <c r="E4" s="28">
        <f>IFERROR(VLOOKUP(B4,'Egyéni lista'!$B$4:$L$263,4,0),0)</f>
        <v>141</v>
      </c>
      <c r="F4" s="28">
        <f>IFERROR(VLOOKUP(B4,'Egyéni lista'!$B$4:$L$263,5,0),0)</f>
        <v>144</v>
      </c>
      <c r="G4" s="28">
        <f>IFERROR(VLOOKUP(B4,'Egyéni lista'!$B$4:$L$263,6,0),0)</f>
        <v>136</v>
      </c>
      <c r="H4" s="28">
        <f>IFERROR(VLOOKUP(B4,'Egyéni lista'!$B$4:$L$263,7,0),0)</f>
        <v>136</v>
      </c>
      <c r="I4" s="121">
        <f>IFERROR(VLOOKUP(B4,'Egyéni lista'!$B$4:$L$263,8,0),0)</f>
        <v>389</v>
      </c>
      <c r="J4" s="132">
        <f>IFERROR(VLOOKUP(B4,'Egyéni lista'!$B$4:$L$263,9,0),0)</f>
        <v>168</v>
      </c>
      <c r="K4" s="150">
        <f>IFERROR(VLOOKUP(B4,'Egyéni lista'!$B$4:$L$263,10,0),0)</f>
        <v>557</v>
      </c>
      <c r="L4" s="155">
        <f>IFERROR(VLOOKUP(B4,'Egyéni lista'!$B$4:$L$263,11,0),0)</f>
        <v>5</v>
      </c>
      <c r="M4" s="38">
        <f>SUM(E4:H7)</f>
        <v>2172</v>
      </c>
    </row>
    <row r="5" spans="1:13" ht="15" customHeight="1" x14ac:dyDescent="0.25">
      <c r="A5" s="217"/>
      <c r="B5" s="63" t="s">
        <v>325</v>
      </c>
      <c r="C5" s="39" t="str">
        <f>IFERROR(VLOOKUP(B5,'Egyéni lista'!$B$4:$L$263,2,0),0)</f>
        <v>Üstökös</v>
      </c>
      <c r="D5" s="40" t="str">
        <f>IFERROR(VLOOKUP(B5,'Egyéni lista'!$B$4:$L$263,3,0),0)</f>
        <v>Am. ffi</v>
      </c>
      <c r="E5" s="20">
        <f>IFERROR(VLOOKUP(B5,'Egyéni lista'!$B$4:$L$263,4,0),0)</f>
        <v>142</v>
      </c>
      <c r="F5" s="20">
        <f>IFERROR(VLOOKUP(B5,'Egyéni lista'!$B$4:$L$263,5,0),0)</f>
        <v>149</v>
      </c>
      <c r="G5" s="20">
        <f>IFERROR(VLOOKUP(B5,'Egyéni lista'!$B$4:$L$263,6,0),0)</f>
        <v>113</v>
      </c>
      <c r="H5" s="20">
        <f>IFERROR(VLOOKUP(B5,'Egyéni lista'!$B$4:$L$263,7,0),0)</f>
        <v>151</v>
      </c>
      <c r="I5" s="122">
        <f>IFERROR(VLOOKUP(B5,'Egyéni lista'!$B$4:$L$263,8,0),0)</f>
        <v>386</v>
      </c>
      <c r="J5" s="132">
        <f>IFERROR(VLOOKUP(B5,'Egyéni lista'!$B$4:$L$263,9,0),0)</f>
        <v>169</v>
      </c>
      <c r="K5" s="151">
        <f>IFERROR(VLOOKUP(B5,'Egyéni lista'!$B$4:$L$263,10,0),0)</f>
        <v>555</v>
      </c>
      <c r="L5" s="157">
        <f>IFERROR(VLOOKUP(B5,'Egyéni lista'!$B$4:$L$263,11,0),0)</f>
        <v>4</v>
      </c>
      <c r="M5" s="42">
        <f>SUM(E4:H7)</f>
        <v>2172</v>
      </c>
    </row>
    <row r="6" spans="1:13" ht="15" customHeight="1" x14ac:dyDescent="0.25">
      <c r="A6" s="217"/>
      <c r="B6" s="63" t="s">
        <v>323</v>
      </c>
      <c r="C6" s="43" t="str">
        <f>IFERROR(VLOOKUP(B6,'Egyéni lista'!$B$4:$L$263,2,0),0)</f>
        <v>Üstökös</v>
      </c>
      <c r="D6" s="44" t="str">
        <f>IFERROR(VLOOKUP(B6,'Egyéni lista'!$B$4:$L$263,3,0),0)</f>
        <v>Am. ffi</v>
      </c>
      <c r="E6" s="134">
        <f>IFERROR(VLOOKUP(B6,'Egyéni lista'!$B$4:$L$263,4,0),0)</f>
        <v>120</v>
      </c>
      <c r="F6" s="134">
        <f>IFERROR(VLOOKUP(B6,'Egyéni lista'!$B$4:$L$263,5,0),0)</f>
        <v>140</v>
      </c>
      <c r="G6" s="134">
        <f>IFERROR(VLOOKUP(B6,'Egyéni lista'!$B$4:$L$263,6,0),0)</f>
        <v>137</v>
      </c>
      <c r="H6" s="134">
        <f>IFERROR(VLOOKUP(B6,'Egyéni lista'!$B$4:$L$263,7,0),0)</f>
        <v>136</v>
      </c>
      <c r="I6" s="135">
        <f>IFERROR(VLOOKUP(B6,'Egyéni lista'!$B$4:$L$263,8,0),0)</f>
        <v>364</v>
      </c>
      <c r="J6" s="133">
        <f>IFERROR(VLOOKUP(B6,'Egyéni lista'!$B$4:$L$263,9,0),0)</f>
        <v>169</v>
      </c>
      <c r="K6" s="151">
        <f>IFERROR(VLOOKUP(B6,'Egyéni lista'!$B$4:$L$263,10,0),0)</f>
        <v>533</v>
      </c>
      <c r="L6" s="159">
        <f>IFERROR(VLOOKUP(B6,'Egyéni lista'!$B$4:$L$263,11,0),0)</f>
        <v>3</v>
      </c>
      <c r="M6" s="42">
        <f>SUM(E4:H7)</f>
        <v>2172</v>
      </c>
    </row>
    <row r="7" spans="1:13" ht="15" customHeight="1" thickBot="1" x14ac:dyDescent="0.25">
      <c r="A7" s="218"/>
      <c r="B7" s="153" t="s">
        <v>324</v>
      </c>
      <c r="C7" s="46" t="str">
        <f>IFERROR(VLOOKUP(B7,'Egyéni lista'!$B$4:$L$263,2,0),0)</f>
        <v>Üstökös</v>
      </c>
      <c r="D7" s="47" t="str">
        <f>IFERROR(VLOOKUP(B7,'Egyéni lista'!$B$4:$L$263,3,0),0)</f>
        <v>Am. ffi</v>
      </c>
      <c r="E7" s="136">
        <f>IFERROR(VLOOKUP(B7,'Egyéni lista'!$B$4:$L$263,4,0),0)</f>
        <v>143</v>
      </c>
      <c r="F7" s="137">
        <f>IFERROR(VLOOKUP(B7,'Egyéni lista'!$B$4:$L$263,5,0),0)</f>
        <v>130</v>
      </c>
      <c r="G7" s="137">
        <f>IFERROR(VLOOKUP(B7,'Egyéni lista'!$B$4:$L$263,6,0),0)</f>
        <v>136</v>
      </c>
      <c r="H7" s="137">
        <f>IFERROR(VLOOKUP(B7,'Egyéni lista'!$B$4:$L$263,7,0),0)</f>
        <v>118</v>
      </c>
      <c r="I7" s="138">
        <f>IFERROR(VLOOKUP(B7,'Egyéni lista'!$B$4:$L$263,8,0),0)</f>
        <v>341</v>
      </c>
      <c r="J7" s="139">
        <f>IFERROR(VLOOKUP(B7,'Egyéni lista'!$B$4:$L$263,9,0),0)</f>
        <v>186</v>
      </c>
      <c r="K7" s="152">
        <f>IFERROR(VLOOKUP(B7,'Egyéni lista'!$B$4:$L$263,10,0),0)</f>
        <v>527</v>
      </c>
      <c r="L7" s="161">
        <f>IFERROR(VLOOKUP(B7,'Egyéni lista'!$B$4:$L$263,11,0),0)</f>
        <v>7</v>
      </c>
      <c r="M7" s="251">
        <f>SUM(E4:H7)</f>
        <v>2172</v>
      </c>
    </row>
    <row r="8" spans="1:13" ht="15" customHeight="1" x14ac:dyDescent="0.25">
      <c r="A8" s="217" t="s">
        <v>7</v>
      </c>
      <c r="B8" s="62" t="s">
        <v>448</v>
      </c>
      <c r="C8" s="35" t="str">
        <f>IFERROR(VLOOKUP(B8,'Egyéni lista'!$B$4:$L$263,2,0),0)</f>
        <v>Tekergő Tekézők</v>
      </c>
      <c r="D8" s="36" t="str">
        <f>IFERROR(VLOOKUP(B8,'Egyéni lista'!$B$4:$L$263,3,0),0)</f>
        <v>Am. ffi</v>
      </c>
      <c r="E8" s="28">
        <f>IFERROR(VLOOKUP(B8,'Egyéni lista'!$B$4:$L$263,4,0),0)</f>
        <v>144</v>
      </c>
      <c r="F8" s="28">
        <f>IFERROR(VLOOKUP(B8,'Egyéni lista'!$B$4:$L$263,5,0),0)</f>
        <v>138</v>
      </c>
      <c r="G8" s="28">
        <f>IFERROR(VLOOKUP(B8,'Egyéni lista'!$B$4:$L$263,6,0),0)</f>
        <v>151</v>
      </c>
      <c r="H8" s="28">
        <f>IFERROR(VLOOKUP(B8,'Egyéni lista'!$B$4:$L$263,7,0),0)</f>
        <v>140</v>
      </c>
      <c r="I8" s="121">
        <f>IFERROR(VLOOKUP(B8,'Egyéni lista'!$B$4:$L$263,8,0),0)</f>
        <v>392</v>
      </c>
      <c r="J8" s="132">
        <f>IFERROR(VLOOKUP(B8,'Egyéni lista'!$B$4:$L$263,9,0),0)</f>
        <v>181</v>
      </c>
      <c r="K8" s="150">
        <f>IFERROR(VLOOKUP(B8,'Egyéni lista'!$B$4:$L$263,10,0),0)</f>
        <v>573</v>
      </c>
      <c r="L8" s="155">
        <f>IFERROR(VLOOKUP(B8,'Egyéni lista'!$B$4:$L$263,11,0),0)</f>
        <v>5</v>
      </c>
      <c r="M8" s="38">
        <f>SUM(E8:H11)</f>
        <v>2142</v>
      </c>
    </row>
    <row r="9" spans="1:13" ht="15" customHeight="1" x14ac:dyDescent="0.25">
      <c r="A9" s="217"/>
      <c r="B9" s="63" t="s">
        <v>450</v>
      </c>
      <c r="C9" s="39" t="str">
        <f>IFERROR(VLOOKUP(B9,'Egyéni lista'!$B$4:$L$263,2,0),0)</f>
        <v>Tekergő Tekézők</v>
      </c>
      <c r="D9" s="40" t="str">
        <f>IFERROR(VLOOKUP(B9,'Egyéni lista'!$B$4:$L$263,3,0),0)</f>
        <v>Am. ffi</v>
      </c>
      <c r="E9" s="20">
        <f>IFERROR(VLOOKUP(B9,'Egyéni lista'!$B$4:$L$263,4,0),0)</f>
        <v>110</v>
      </c>
      <c r="F9" s="20">
        <f>IFERROR(VLOOKUP(B9,'Egyéni lista'!$B$4:$L$263,5,0),0)</f>
        <v>134</v>
      </c>
      <c r="G9" s="20">
        <f>IFERROR(VLOOKUP(B9,'Egyéni lista'!$B$4:$L$263,6,0),0)</f>
        <v>124</v>
      </c>
      <c r="H9" s="20">
        <f>IFERROR(VLOOKUP(B9,'Egyéni lista'!$B$4:$L$263,7,0),0)</f>
        <v>121</v>
      </c>
      <c r="I9" s="122">
        <f>IFERROR(VLOOKUP(B9,'Egyéni lista'!$B$4:$L$263,8,0),0)</f>
        <v>349</v>
      </c>
      <c r="J9" s="132">
        <f>IFERROR(VLOOKUP(B9,'Egyéni lista'!$B$4:$L$263,9,0),0)</f>
        <v>140</v>
      </c>
      <c r="K9" s="151">
        <f>IFERROR(VLOOKUP(B9,'Egyéni lista'!$B$4:$L$263,10,0),0)</f>
        <v>489</v>
      </c>
      <c r="L9" s="157">
        <f>IFERROR(VLOOKUP(B9,'Egyéni lista'!$B$4:$L$263,11,0),0)</f>
        <v>19</v>
      </c>
      <c r="M9" s="42">
        <f>SUM(E8:H11)</f>
        <v>2142</v>
      </c>
    </row>
    <row r="10" spans="1:13" ht="15" customHeight="1" x14ac:dyDescent="0.25">
      <c r="A10" s="217"/>
      <c r="B10" s="63" t="s">
        <v>451</v>
      </c>
      <c r="C10" s="43" t="str">
        <f>IFERROR(VLOOKUP(B10,'Egyéni lista'!$B$4:$L$263,2,0),0)</f>
        <v>Tekergő Tekézők</v>
      </c>
      <c r="D10" s="44" t="str">
        <f>IFERROR(VLOOKUP(B10,'Egyéni lista'!$B$4:$L$263,3,0),0)</f>
        <v>Am. ffi szen</v>
      </c>
      <c r="E10" s="134">
        <f>IFERROR(VLOOKUP(B10,'Egyéni lista'!$B$4:$L$263,4,0),0)</f>
        <v>146</v>
      </c>
      <c r="F10" s="134">
        <f>IFERROR(VLOOKUP(B10,'Egyéni lista'!$B$4:$L$263,5,0),0)</f>
        <v>136</v>
      </c>
      <c r="G10" s="134">
        <f>IFERROR(VLOOKUP(B10,'Egyéni lista'!$B$4:$L$263,6,0),0)</f>
        <v>138</v>
      </c>
      <c r="H10" s="134">
        <f>IFERROR(VLOOKUP(B10,'Egyéni lista'!$B$4:$L$263,7,0),0)</f>
        <v>142</v>
      </c>
      <c r="I10" s="135">
        <f>IFERROR(VLOOKUP(B10,'Egyéni lista'!$B$4:$L$263,8,0),0)</f>
        <v>369</v>
      </c>
      <c r="J10" s="133">
        <f>IFERROR(VLOOKUP(B10,'Egyéni lista'!$B$4:$L$263,9,0),0)</f>
        <v>193</v>
      </c>
      <c r="K10" s="151">
        <f>IFERROR(VLOOKUP(B10,'Egyéni lista'!$B$4:$L$263,10,0),0)</f>
        <v>562</v>
      </c>
      <c r="L10" s="159">
        <f>IFERROR(VLOOKUP(B10,'Egyéni lista'!$B$4:$L$263,11,0),0)</f>
        <v>7</v>
      </c>
      <c r="M10" s="42">
        <f>SUM(E8:H11)</f>
        <v>2142</v>
      </c>
    </row>
    <row r="11" spans="1:13" ht="15" customHeight="1" thickBot="1" x14ac:dyDescent="0.3">
      <c r="A11" s="218"/>
      <c r="B11" s="154" t="s">
        <v>452</v>
      </c>
      <c r="C11" s="46" t="str">
        <f>IFERROR(VLOOKUP(B11,'Egyéni lista'!$B$4:$L$263,2,0),0)</f>
        <v>Tekergő Tekézők</v>
      </c>
      <c r="D11" s="47" t="str">
        <f>IFERROR(VLOOKUP(B11,'Egyéni lista'!$B$4:$L$263,3,0),0)</f>
        <v>Am. ffi</v>
      </c>
      <c r="E11" s="136">
        <f>IFERROR(VLOOKUP(B11,'Egyéni lista'!$B$4:$L$263,4,0),0)</f>
        <v>133</v>
      </c>
      <c r="F11" s="137">
        <f>IFERROR(VLOOKUP(B11,'Egyéni lista'!$B$4:$L$263,5,0),0)</f>
        <v>123</v>
      </c>
      <c r="G11" s="137">
        <f>IFERROR(VLOOKUP(B11,'Egyéni lista'!$B$4:$L$263,6,0),0)</f>
        <v>128</v>
      </c>
      <c r="H11" s="137">
        <f>IFERROR(VLOOKUP(B11,'Egyéni lista'!$B$4:$L$263,7,0),0)</f>
        <v>134</v>
      </c>
      <c r="I11" s="138">
        <f>IFERROR(VLOOKUP(B11,'Egyéni lista'!$B$4:$L$263,8,0),0)</f>
        <v>347</v>
      </c>
      <c r="J11" s="139">
        <f>IFERROR(VLOOKUP(B11,'Egyéni lista'!$B$4:$L$263,9,0),0)</f>
        <v>171</v>
      </c>
      <c r="K11" s="152">
        <f>IFERROR(VLOOKUP(B11,'Egyéni lista'!$B$4:$L$263,10,0),0)</f>
        <v>518</v>
      </c>
      <c r="L11" s="161">
        <f>IFERROR(VLOOKUP(B11,'Egyéni lista'!$B$4:$L$263,11,0),0)</f>
        <v>12</v>
      </c>
      <c r="M11" s="251">
        <f>SUM(E8:H11)</f>
        <v>2142</v>
      </c>
    </row>
    <row r="12" spans="1:13" ht="15" customHeight="1" x14ac:dyDescent="0.2">
      <c r="A12" s="216" t="s">
        <v>8</v>
      </c>
      <c r="B12" s="173" t="s">
        <v>377</v>
      </c>
      <c r="C12" s="35" t="str">
        <f>IFERROR(VLOOKUP(B12,'Egyéni lista'!$B$4:$L$263,2,0),0)</f>
        <v>Atlasz</v>
      </c>
      <c r="D12" s="36" t="str">
        <f>IFERROR(VLOOKUP(B12,'Egyéni lista'!$B$4:$L$263,3,0),0)</f>
        <v>Am. ffi</v>
      </c>
      <c r="E12" s="28">
        <f>IFERROR(VLOOKUP(B12,'Egyéni lista'!$B$4:$L$263,4,0),0)</f>
        <v>121</v>
      </c>
      <c r="F12" s="28">
        <f>IFERROR(VLOOKUP(B12,'Egyéni lista'!$B$4:$L$263,5,0),0)</f>
        <v>151</v>
      </c>
      <c r="G12" s="28">
        <f>IFERROR(VLOOKUP(B12,'Egyéni lista'!$B$4:$L$263,6,0),0)</f>
        <v>136</v>
      </c>
      <c r="H12" s="28">
        <f>IFERROR(VLOOKUP(B12,'Egyéni lista'!$B$4:$L$263,7,0),0)</f>
        <v>116</v>
      </c>
      <c r="I12" s="121">
        <f>IFERROR(VLOOKUP(B12,'Egyéni lista'!$B$4:$L$263,8,0),0)</f>
        <v>335</v>
      </c>
      <c r="J12" s="132">
        <f>IFERROR(VLOOKUP(B12,'Egyéni lista'!$B$4:$L$263,9,0),0)</f>
        <v>189</v>
      </c>
      <c r="K12" s="150">
        <f>IFERROR(VLOOKUP(B12,'Egyéni lista'!$B$4:$L$263,10,0),0)</f>
        <v>524</v>
      </c>
      <c r="L12" s="155">
        <f>IFERROR(VLOOKUP(B12,'Egyéni lista'!$B$4:$L$263,11,0),0)</f>
        <v>6</v>
      </c>
      <c r="M12" s="38">
        <f>SUM(E12:H15)</f>
        <v>2139</v>
      </c>
    </row>
    <row r="13" spans="1:13" ht="15" customHeight="1" x14ac:dyDescent="0.2">
      <c r="A13" s="217"/>
      <c r="B13" s="170" t="s">
        <v>378</v>
      </c>
      <c r="C13" s="39" t="str">
        <f>IFERROR(VLOOKUP(B13,'Egyéni lista'!$B$4:$L$263,2,0),0)</f>
        <v>Atlasz</v>
      </c>
      <c r="D13" s="40" t="str">
        <f>IFERROR(VLOOKUP(B13,'Egyéni lista'!$B$4:$L$263,3,0),0)</f>
        <v>Am. nő</v>
      </c>
      <c r="E13" s="20">
        <f>IFERROR(VLOOKUP(B13,'Egyéni lista'!$B$4:$L$263,4,0),0)</f>
        <v>125</v>
      </c>
      <c r="F13" s="20">
        <f>IFERROR(VLOOKUP(B13,'Egyéni lista'!$B$4:$L$263,5,0),0)</f>
        <v>119</v>
      </c>
      <c r="G13" s="20">
        <f>IFERROR(VLOOKUP(B13,'Egyéni lista'!$B$4:$L$263,6,0),0)</f>
        <v>138</v>
      </c>
      <c r="H13" s="20">
        <f>IFERROR(VLOOKUP(B13,'Egyéni lista'!$B$4:$L$263,7,0),0)</f>
        <v>164</v>
      </c>
      <c r="I13" s="122">
        <f>IFERROR(VLOOKUP(B13,'Egyéni lista'!$B$4:$L$263,8,0),0)</f>
        <v>380</v>
      </c>
      <c r="J13" s="132">
        <f>IFERROR(VLOOKUP(B13,'Egyéni lista'!$B$4:$L$263,9,0),0)</f>
        <v>166</v>
      </c>
      <c r="K13" s="151">
        <f>IFERROR(VLOOKUP(B13,'Egyéni lista'!$B$4:$L$263,10,0),0)</f>
        <v>546</v>
      </c>
      <c r="L13" s="157">
        <f>IFERROR(VLOOKUP(B13,'Egyéni lista'!$B$4:$L$263,11,0),0)</f>
        <v>4</v>
      </c>
      <c r="M13" s="42">
        <f>SUM(E12:H15)</f>
        <v>2139</v>
      </c>
    </row>
    <row r="14" spans="1:13" ht="15" customHeight="1" x14ac:dyDescent="0.2">
      <c r="A14" s="217"/>
      <c r="B14" s="170" t="s">
        <v>379</v>
      </c>
      <c r="C14" s="43" t="str">
        <f>IFERROR(VLOOKUP(B14,'Egyéni lista'!$B$4:$L$263,2,0),0)</f>
        <v>Atlasz</v>
      </c>
      <c r="D14" s="44" t="str">
        <f>IFERROR(VLOOKUP(B14,'Egyéni lista'!$B$4:$L$263,3,0),0)</f>
        <v>Am. ffi</v>
      </c>
      <c r="E14" s="134">
        <f>IFERROR(VLOOKUP(B14,'Egyéni lista'!$B$4:$L$263,4,0),0)</f>
        <v>124</v>
      </c>
      <c r="F14" s="134">
        <f>IFERROR(VLOOKUP(B14,'Egyéni lista'!$B$4:$L$263,5,0),0)</f>
        <v>149</v>
      </c>
      <c r="G14" s="134">
        <f>IFERROR(VLOOKUP(B14,'Egyéni lista'!$B$4:$L$263,6,0),0)</f>
        <v>139</v>
      </c>
      <c r="H14" s="134">
        <f>IFERROR(VLOOKUP(B14,'Egyéni lista'!$B$4:$L$263,7,0),0)</f>
        <v>145</v>
      </c>
      <c r="I14" s="135">
        <f>IFERROR(VLOOKUP(B14,'Egyéni lista'!$B$4:$L$263,8,0),0)</f>
        <v>360</v>
      </c>
      <c r="J14" s="133">
        <f>IFERROR(VLOOKUP(B14,'Egyéni lista'!$B$4:$L$263,9,0),0)</f>
        <v>197</v>
      </c>
      <c r="K14" s="151">
        <f>IFERROR(VLOOKUP(B14,'Egyéni lista'!$B$4:$L$263,10,0),0)</f>
        <v>557</v>
      </c>
      <c r="L14" s="159">
        <f>IFERROR(VLOOKUP(B14,'Egyéni lista'!$B$4:$L$263,11,0),0)</f>
        <v>3</v>
      </c>
      <c r="M14" s="42">
        <f>SUM(E12:H15)</f>
        <v>2139</v>
      </c>
    </row>
    <row r="15" spans="1:13" ht="15" customHeight="1" thickBot="1" x14ac:dyDescent="0.25">
      <c r="A15" s="218"/>
      <c r="B15" s="176" t="s">
        <v>380</v>
      </c>
      <c r="C15" s="46" t="str">
        <f>IFERROR(VLOOKUP(B15,'Egyéni lista'!$B$4:$L$263,2,0),0)</f>
        <v>Atlasz</v>
      </c>
      <c r="D15" s="47" t="str">
        <f>IFERROR(VLOOKUP(B15,'Egyéni lista'!$B$4:$L$263,3,0),0)</f>
        <v>Am. ffi</v>
      </c>
      <c r="E15" s="136">
        <f>IFERROR(VLOOKUP(B15,'Egyéni lista'!$B$4:$L$263,4,0),0)</f>
        <v>129</v>
      </c>
      <c r="F15" s="137">
        <f>IFERROR(VLOOKUP(B15,'Egyéni lista'!$B$4:$L$263,5,0),0)</f>
        <v>132</v>
      </c>
      <c r="G15" s="137">
        <f>IFERROR(VLOOKUP(B15,'Egyéni lista'!$B$4:$L$263,6,0),0)</f>
        <v>119</v>
      </c>
      <c r="H15" s="137">
        <f>IFERROR(VLOOKUP(B15,'Egyéni lista'!$B$4:$L$263,7,0),0)</f>
        <v>132</v>
      </c>
      <c r="I15" s="138">
        <f>IFERROR(VLOOKUP(B15,'Egyéni lista'!$B$4:$L$263,8,0),0)</f>
        <v>352</v>
      </c>
      <c r="J15" s="139">
        <f>IFERROR(VLOOKUP(B15,'Egyéni lista'!$B$4:$L$263,9,0),0)</f>
        <v>160</v>
      </c>
      <c r="K15" s="152">
        <f>IFERROR(VLOOKUP(B15,'Egyéni lista'!$B$4:$L$263,10,0),0)</f>
        <v>512</v>
      </c>
      <c r="L15" s="161">
        <f>IFERROR(VLOOKUP(B15,'Egyéni lista'!$B$4:$L$263,11,0),0)</f>
        <v>7</v>
      </c>
      <c r="M15" s="251">
        <f>SUM(E12:H15)</f>
        <v>2139</v>
      </c>
    </row>
    <row r="16" spans="1:13" ht="15" customHeight="1" x14ac:dyDescent="0.25">
      <c r="A16" s="216" t="s">
        <v>9</v>
      </c>
      <c r="B16" s="62" t="s">
        <v>343</v>
      </c>
      <c r="C16" s="35" t="str">
        <f>IFERROR(VLOOKUP(B16,'Egyéni lista'!$B$4:$L$263,2,0),0)</f>
        <v>Mészáros Hús</v>
      </c>
      <c r="D16" s="36" t="str">
        <f>IFERROR(VLOOKUP(B16,'Egyéni lista'!$B$4:$L$263,3,0),0)</f>
        <v>Am. ffi</v>
      </c>
      <c r="E16" s="28">
        <f>IFERROR(VLOOKUP(B16,'Egyéni lista'!$B$4:$L$263,4,0),0)</f>
        <v>140</v>
      </c>
      <c r="F16" s="28">
        <f>IFERROR(VLOOKUP(B16,'Egyéni lista'!$B$4:$L$263,5,0),0)</f>
        <v>132</v>
      </c>
      <c r="G16" s="28">
        <f>IFERROR(VLOOKUP(B16,'Egyéni lista'!$B$4:$L$263,6,0),0)</f>
        <v>154</v>
      </c>
      <c r="H16" s="28">
        <f>IFERROR(VLOOKUP(B16,'Egyéni lista'!$B$4:$L$263,7,0),0)</f>
        <v>124</v>
      </c>
      <c r="I16" s="121">
        <f>IFERROR(VLOOKUP(B16,'Egyéni lista'!$B$4:$L$263,8,0),0)</f>
        <v>356</v>
      </c>
      <c r="J16" s="132">
        <f>IFERROR(VLOOKUP(B16,'Egyéni lista'!$B$4:$L$263,9,0),0)</f>
        <v>194</v>
      </c>
      <c r="K16" s="150">
        <f>IFERROR(VLOOKUP(B16,'Egyéni lista'!$B$4:$L$263,10,0),0)</f>
        <v>550</v>
      </c>
      <c r="L16" s="155">
        <f>IFERROR(VLOOKUP(B16,'Egyéni lista'!$B$4:$L$263,11,0),0)</f>
        <v>8</v>
      </c>
      <c r="M16" s="38">
        <f>SUM(E16:H19)</f>
        <v>2123</v>
      </c>
    </row>
    <row r="17" spans="1:13" ht="15" customHeight="1" x14ac:dyDescent="0.25">
      <c r="A17" s="217"/>
      <c r="B17" s="63" t="s">
        <v>340</v>
      </c>
      <c r="C17" s="39" t="str">
        <f>IFERROR(VLOOKUP(B17,'Egyéni lista'!$B$4:$L$263,2,0),0)</f>
        <v>Mészáros Hús</v>
      </c>
      <c r="D17" s="40" t="str">
        <f>IFERROR(VLOOKUP(B17,'Egyéni lista'!$B$4:$L$263,3,0),0)</f>
        <v>Am. ffi szen</v>
      </c>
      <c r="E17" s="20">
        <f>IFERROR(VLOOKUP(B17,'Egyéni lista'!$B$4:$L$263,4,0),0)</f>
        <v>132</v>
      </c>
      <c r="F17" s="20">
        <f>IFERROR(VLOOKUP(B17,'Egyéni lista'!$B$4:$L$263,5,0),0)</f>
        <v>146</v>
      </c>
      <c r="G17" s="20">
        <f>IFERROR(VLOOKUP(B17,'Egyéni lista'!$B$4:$L$263,6,0),0)</f>
        <v>134</v>
      </c>
      <c r="H17" s="20">
        <f>IFERROR(VLOOKUP(B17,'Egyéni lista'!$B$4:$L$263,7,0),0)</f>
        <v>135</v>
      </c>
      <c r="I17" s="122">
        <f>IFERROR(VLOOKUP(B17,'Egyéni lista'!$B$4:$L$263,8,0),0)</f>
        <v>364</v>
      </c>
      <c r="J17" s="132">
        <f>IFERROR(VLOOKUP(B17,'Egyéni lista'!$B$4:$L$263,9,0),0)</f>
        <v>183</v>
      </c>
      <c r="K17" s="151">
        <f>IFERROR(VLOOKUP(B17,'Egyéni lista'!$B$4:$L$263,10,0),0)</f>
        <v>547</v>
      </c>
      <c r="L17" s="157">
        <f>IFERROR(VLOOKUP(B17,'Egyéni lista'!$B$4:$L$263,11,0),0)</f>
        <v>5</v>
      </c>
      <c r="M17" s="42">
        <f>SUM(E16:H19)</f>
        <v>2123</v>
      </c>
    </row>
    <row r="18" spans="1:13" ht="15" customHeight="1" x14ac:dyDescent="0.25">
      <c r="A18" s="217"/>
      <c r="B18" s="63" t="s">
        <v>342</v>
      </c>
      <c r="C18" s="43" t="str">
        <f>IFERROR(VLOOKUP(B18,'Egyéni lista'!$B$4:$L$263,2,0),0)</f>
        <v>Mészáros Hús</v>
      </c>
      <c r="D18" s="44" t="str">
        <f>IFERROR(VLOOKUP(B18,'Egyéni lista'!$B$4:$L$263,3,0),0)</f>
        <v>Am. ffi</v>
      </c>
      <c r="E18" s="134">
        <f>IFERROR(VLOOKUP(B18,'Egyéni lista'!$B$4:$L$263,4,0),0)</f>
        <v>116</v>
      </c>
      <c r="F18" s="134">
        <f>IFERROR(VLOOKUP(B18,'Egyéni lista'!$B$4:$L$263,5,0),0)</f>
        <v>156</v>
      </c>
      <c r="G18" s="134">
        <f>IFERROR(VLOOKUP(B18,'Egyéni lista'!$B$4:$L$263,6,0),0)</f>
        <v>128</v>
      </c>
      <c r="H18" s="134">
        <f>IFERROR(VLOOKUP(B18,'Egyéni lista'!$B$4:$L$263,7,0),0)</f>
        <v>128</v>
      </c>
      <c r="I18" s="135">
        <f>IFERROR(VLOOKUP(B18,'Egyéni lista'!$B$4:$L$263,8,0),0)</f>
        <v>371</v>
      </c>
      <c r="J18" s="133">
        <f>IFERROR(VLOOKUP(B18,'Egyéni lista'!$B$4:$L$263,9,0),0)</f>
        <v>157</v>
      </c>
      <c r="K18" s="151">
        <f>IFERROR(VLOOKUP(B18,'Egyéni lista'!$B$4:$L$263,10,0),0)</f>
        <v>528</v>
      </c>
      <c r="L18" s="159">
        <f>IFERROR(VLOOKUP(B18,'Egyéni lista'!$B$4:$L$263,11,0),0)</f>
        <v>12</v>
      </c>
      <c r="M18" s="42">
        <f>SUM(E16:H19)</f>
        <v>2123</v>
      </c>
    </row>
    <row r="19" spans="1:13" ht="15" customHeight="1" thickBot="1" x14ac:dyDescent="0.3">
      <c r="A19" s="218"/>
      <c r="B19" s="154" t="s">
        <v>344</v>
      </c>
      <c r="C19" s="46" t="str">
        <f>IFERROR(VLOOKUP(B19,'Egyéni lista'!$B$4:$L$263,2,0),0)</f>
        <v>Mészáros Hús</v>
      </c>
      <c r="D19" s="47" t="str">
        <f>IFERROR(VLOOKUP(B19,'Egyéni lista'!$B$4:$L$263,3,0),0)</f>
        <v>Am. ffi</v>
      </c>
      <c r="E19" s="136">
        <f>IFERROR(VLOOKUP(B19,'Egyéni lista'!$B$4:$L$263,4,0),0)</f>
        <v>119</v>
      </c>
      <c r="F19" s="137">
        <f>IFERROR(VLOOKUP(B19,'Egyéni lista'!$B$4:$L$263,5,0),0)</f>
        <v>111</v>
      </c>
      <c r="G19" s="137">
        <f>IFERROR(VLOOKUP(B19,'Egyéni lista'!$B$4:$L$263,6,0),0)</f>
        <v>128</v>
      </c>
      <c r="H19" s="137">
        <f>IFERROR(VLOOKUP(B19,'Egyéni lista'!$B$4:$L$263,7,0),0)</f>
        <v>140</v>
      </c>
      <c r="I19" s="138">
        <f>IFERROR(VLOOKUP(B19,'Egyéni lista'!$B$4:$L$263,8,0),0)</f>
        <v>338</v>
      </c>
      <c r="J19" s="139">
        <f>IFERROR(VLOOKUP(B19,'Egyéni lista'!$B$4:$L$263,9,0),0)</f>
        <v>160</v>
      </c>
      <c r="K19" s="152">
        <f>IFERROR(VLOOKUP(B19,'Egyéni lista'!$B$4:$L$263,10,0),0)</f>
        <v>498</v>
      </c>
      <c r="L19" s="161">
        <f>IFERROR(VLOOKUP(B19,'Egyéni lista'!$B$4:$L$263,11,0),0)</f>
        <v>13</v>
      </c>
      <c r="M19" s="251">
        <f>SUM(E16:H19)</f>
        <v>2123</v>
      </c>
    </row>
    <row r="20" spans="1:13" ht="15" customHeight="1" x14ac:dyDescent="0.25">
      <c r="A20" s="216" t="s">
        <v>10</v>
      </c>
      <c r="B20" s="204" t="s">
        <v>478</v>
      </c>
      <c r="C20" s="35" t="str">
        <f>IFERROR(VLOOKUP(B20,'Egyéni lista'!$B$4:$L$263,2,0),0)</f>
        <v>Tökös Tekések</v>
      </c>
      <c r="D20" s="36" t="str">
        <f>IFERROR(VLOOKUP(B20,'Egyéni lista'!$B$4:$L$263,3,0),0)</f>
        <v>Am. ffi</v>
      </c>
      <c r="E20" s="28">
        <f>IFERROR(VLOOKUP(B20,'Egyéni lista'!$B$4:$L$263,4,0),0)</f>
        <v>148</v>
      </c>
      <c r="F20" s="28">
        <f>IFERROR(VLOOKUP(B20,'Egyéni lista'!$B$4:$L$263,5,0),0)</f>
        <v>138</v>
      </c>
      <c r="G20" s="28">
        <f>IFERROR(VLOOKUP(B20,'Egyéni lista'!$B$4:$L$263,6,0),0)</f>
        <v>137</v>
      </c>
      <c r="H20" s="28">
        <f>IFERROR(VLOOKUP(B20,'Egyéni lista'!$B$4:$L$263,7,0),0)</f>
        <v>130</v>
      </c>
      <c r="I20" s="121">
        <f>IFERROR(VLOOKUP(B20,'Egyéni lista'!$B$4:$L$263,8,0),0)</f>
        <v>373</v>
      </c>
      <c r="J20" s="132">
        <f>IFERROR(VLOOKUP(B20,'Egyéni lista'!$B$4:$L$263,9,0),0)</f>
        <v>180</v>
      </c>
      <c r="K20" s="150">
        <f>IFERROR(VLOOKUP(B20,'Egyéni lista'!$B$4:$L$263,10,0),0)</f>
        <v>553</v>
      </c>
      <c r="L20" s="50">
        <f>IFERROR(VLOOKUP(B20,'Egyéni lista'!$B$4:$L$263,11,0),0)</f>
        <v>4</v>
      </c>
      <c r="M20" s="38">
        <f>SUM(E20:H23)</f>
        <v>2117</v>
      </c>
    </row>
    <row r="21" spans="1:13" ht="15" customHeight="1" x14ac:dyDescent="0.25">
      <c r="A21" s="217"/>
      <c r="B21" s="189" t="s">
        <v>477</v>
      </c>
      <c r="C21" s="39" t="str">
        <f>IFERROR(VLOOKUP(B21,'Egyéni lista'!$B$4:$L$263,2,0),0)</f>
        <v>Tökös Tekések</v>
      </c>
      <c r="D21" s="40" t="str">
        <f>IFERROR(VLOOKUP(B21,'Egyéni lista'!$B$4:$L$263,3,0),0)</f>
        <v>Am. ffi</v>
      </c>
      <c r="E21" s="20">
        <f>IFERROR(VLOOKUP(B21,'Egyéni lista'!$B$4:$L$263,4,0),0)</f>
        <v>146</v>
      </c>
      <c r="F21" s="20">
        <f>IFERROR(VLOOKUP(B21,'Egyéni lista'!$B$4:$L$263,5,0),0)</f>
        <v>158</v>
      </c>
      <c r="G21" s="20">
        <f>IFERROR(VLOOKUP(B21,'Egyéni lista'!$B$4:$L$263,6,0),0)</f>
        <v>143</v>
      </c>
      <c r="H21" s="20">
        <f>IFERROR(VLOOKUP(B21,'Egyéni lista'!$B$4:$L$263,7,0),0)</f>
        <v>130</v>
      </c>
      <c r="I21" s="122">
        <f>IFERROR(VLOOKUP(B21,'Egyéni lista'!$B$4:$L$263,8,0),0)</f>
        <v>390</v>
      </c>
      <c r="J21" s="132">
        <f>IFERROR(VLOOKUP(B21,'Egyéni lista'!$B$4:$L$263,9,0),0)</f>
        <v>187</v>
      </c>
      <c r="K21" s="151">
        <f>IFERROR(VLOOKUP(B21,'Egyéni lista'!$B$4:$L$263,10,0),0)</f>
        <v>577</v>
      </c>
      <c r="L21" s="41">
        <f>IFERROR(VLOOKUP(B21,'Egyéni lista'!$B$4:$L$263,11,0),0)</f>
        <v>3</v>
      </c>
      <c r="M21" s="42">
        <f>SUM(E20:H23)</f>
        <v>2117</v>
      </c>
    </row>
    <row r="22" spans="1:13" ht="15" customHeight="1" x14ac:dyDescent="0.25">
      <c r="A22" s="217"/>
      <c r="B22" s="189" t="s">
        <v>481</v>
      </c>
      <c r="C22" s="43" t="str">
        <f>IFERROR(VLOOKUP(B22,'Egyéni lista'!$B$4:$L$263,2,0),0)</f>
        <v>Tökös Tekések</v>
      </c>
      <c r="D22" s="44" t="str">
        <f>IFERROR(VLOOKUP(B22,'Egyéni lista'!$B$4:$L$263,3,0),0)</f>
        <v>Am. ffi</v>
      </c>
      <c r="E22" s="134">
        <f>IFERROR(VLOOKUP(B22,'Egyéni lista'!$B$4:$L$263,4,0),0)</f>
        <v>117</v>
      </c>
      <c r="F22" s="134">
        <f>IFERROR(VLOOKUP(B22,'Egyéni lista'!$B$4:$L$263,5,0),0)</f>
        <v>112</v>
      </c>
      <c r="G22" s="134">
        <f>IFERROR(VLOOKUP(B22,'Egyéni lista'!$B$4:$L$263,6,0),0)</f>
        <v>119</v>
      </c>
      <c r="H22" s="134">
        <f>IFERROR(VLOOKUP(B22,'Egyéni lista'!$B$4:$L$263,7,0),0)</f>
        <v>130</v>
      </c>
      <c r="I22" s="135">
        <f>IFERROR(VLOOKUP(B22,'Egyéni lista'!$B$4:$L$263,8,0),0)</f>
        <v>353</v>
      </c>
      <c r="J22" s="133">
        <f>IFERROR(VLOOKUP(B22,'Egyéni lista'!$B$4:$L$263,9,0),0)</f>
        <v>125</v>
      </c>
      <c r="K22" s="151">
        <f>IFERROR(VLOOKUP(B22,'Egyéni lista'!$B$4:$L$263,10,0),0)</f>
        <v>478</v>
      </c>
      <c r="L22" s="45">
        <f>IFERROR(VLOOKUP(B22,'Egyéni lista'!$B$4:$L$263,11,0),0)</f>
        <v>14</v>
      </c>
      <c r="M22" s="42">
        <f>SUM(E20:H23)</f>
        <v>2117</v>
      </c>
    </row>
    <row r="23" spans="1:13" ht="15" customHeight="1" thickBot="1" x14ac:dyDescent="0.3">
      <c r="A23" s="218"/>
      <c r="B23" s="205" t="s">
        <v>482</v>
      </c>
      <c r="C23" s="46" t="str">
        <f>IFERROR(VLOOKUP(B23,'Egyéni lista'!$B$4:$L$263,2,0),0)</f>
        <v>Tökös Tekések</v>
      </c>
      <c r="D23" s="47" t="str">
        <f>IFERROR(VLOOKUP(B23,'Egyéni lista'!$B$4:$L$263,3,0),0)</f>
        <v>Am. ffi</v>
      </c>
      <c r="E23" s="136">
        <f>IFERROR(VLOOKUP(B23,'Egyéni lista'!$B$4:$L$263,4,0),0)</f>
        <v>143</v>
      </c>
      <c r="F23" s="137">
        <f>IFERROR(VLOOKUP(B23,'Egyéni lista'!$B$4:$L$263,5,0),0)</f>
        <v>111</v>
      </c>
      <c r="G23" s="137">
        <f>IFERROR(VLOOKUP(B23,'Egyéni lista'!$B$4:$L$263,6,0),0)</f>
        <v>117</v>
      </c>
      <c r="H23" s="137">
        <f>IFERROR(VLOOKUP(B23,'Egyéni lista'!$B$4:$L$263,7,0),0)</f>
        <v>138</v>
      </c>
      <c r="I23" s="138">
        <f>IFERROR(VLOOKUP(B23,'Egyéni lista'!$B$4:$L$263,8,0),0)</f>
        <v>357</v>
      </c>
      <c r="J23" s="139">
        <f>IFERROR(VLOOKUP(B23,'Egyéni lista'!$B$4:$L$263,9,0),0)</f>
        <v>152</v>
      </c>
      <c r="K23" s="152">
        <f>IFERROR(VLOOKUP(B23,'Egyéni lista'!$B$4:$L$263,10,0),0)</f>
        <v>509</v>
      </c>
      <c r="L23" s="48">
        <f>IFERROR(VLOOKUP(B23,'Egyéni lista'!$B$4:$L$263,11,0),0)</f>
        <v>13</v>
      </c>
      <c r="M23" s="251">
        <f>SUM(E20:H23)</f>
        <v>2117</v>
      </c>
    </row>
    <row r="24" spans="1:13" ht="15" customHeight="1" x14ac:dyDescent="0.2">
      <c r="A24" s="216" t="s">
        <v>11</v>
      </c>
      <c r="B24" s="173" t="s">
        <v>382</v>
      </c>
      <c r="C24" s="35" t="str">
        <f>IFERROR(VLOOKUP(B24,'Egyéni lista'!$B$4:$L$263,2,0),0)</f>
        <v>Golyószórók</v>
      </c>
      <c r="D24" s="36" t="str">
        <f>IFERROR(VLOOKUP(B24,'Egyéni lista'!$B$4:$L$263,3,0),0)</f>
        <v>Am. ffi</v>
      </c>
      <c r="E24" s="28">
        <f>IFERROR(VLOOKUP(B24,'Egyéni lista'!$B$4:$L$263,4,0),0)</f>
        <v>145</v>
      </c>
      <c r="F24" s="28">
        <f>IFERROR(VLOOKUP(B24,'Egyéni lista'!$B$4:$L$263,5,0),0)</f>
        <v>129</v>
      </c>
      <c r="G24" s="28">
        <f>IFERROR(VLOOKUP(B24,'Egyéni lista'!$B$4:$L$263,6,0),0)</f>
        <v>127</v>
      </c>
      <c r="H24" s="28">
        <f>IFERROR(VLOOKUP(B24,'Egyéni lista'!$B$4:$L$263,7,0),0)</f>
        <v>153</v>
      </c>
      <c r="I24" s="121">
        <f>IFERROR(VLOOKUP(B24,'Egyéni lista'!$B$4:$L$263,8,0),0)</f>
        <v>391</v>
      </c>
      <c r="J24" s="132">
        <f>IFERROR(VLOOKUP(B24,'Egyéni lista'!$B$4:$L$263,9,0),0)</f>
        <v>163</v>
      </c>
      <c r="K24" s="150">
        <f>IFERROR(VLOOKUP(B24,'Egyéni lista'!$B$4:$L$263,10,0),0)</f>
        <v>554</v>
      </c>
      <c r="L24" s="37">
        <f>IFERROR(VLOOKUP(B24,'Egyéni lista'!$B$4:$L$263,11,0),0)</f>
        <v>8</v>
      </c>
      <c r="M24" s="38">
        <f>SUM(E24:H27)</f>
        <v>2110</v>
      </c>
    </row>
    <row r="25" spans="1:13" ht="15" customHeight="1" x14ac:dyDescent="0.2">
      <c r="A25" s="217"/>
      <c r="B25" s="170" t="s">
        <v>383</v>
      </c>
      <c r="C25" s="39" t="str">
        <f>IFERROR(VLOOKUP(B25,'Egyéni lista'!$B$4:$L$263,2,0),0)</f>
        <v>Golyószórók</v>
      </c>
      <c r="D25" s="40" t="str">
        <f>IFERROR(VLOOKUP(B25,'Egyéni lista'!$B$4:$L$263,3,0),0)</f>
        <v>Am. ffi</v>
      </c>
      <c r="E25" s="20">
        <f>IFERROR(VLOOKUP(B25,'Egyéni lista'!$B$4:$L$263,4,0),0)</f>
        <v>122</v>
      </c>
      <c r="F25" s="20">
        <f>IFERROR(VLOOKUP(B25,'Egyéni lista'!$B$4:$L$263,5,0),0)</f>
        <v>116</v>
      </c>
      <c r="G25" s="20">
        <f>IFERROR(VLOOKUP(B25,'Egyéni lista'!$B$4:$L$263,6,0),0)</f>
        <v>141</v>
      </c>
      <c r="H25" s="20">
        <f>IFERROR(VLOOKUP(B25,'Egyéni lista'!$B$4:$L$263,7,0),0)</f>
        <v>129</v>
      </c>
      <c r="I25" s="122">
        <f>IFERROR(VLOOKUP(B25,'Egyéni lista'!$B$4:$L$263,8,0),0)</f>
        <v>361</v>
      </c>
      <c r="J25" s="132">
        <f>IFERROR(VLOOKUP(B25,'Egyéni lista'!$B$4:$L$263,9,0),0)</f>
        <v>147</v>
      </c>
      <c r="K25" s="151">
        <f>IFERROR(VLOOKUP(B25,'Egyéni lista'!$B$4:$L$263,10,0),0)</f>
        <v>508</v>
      </c>
      <c r="L25" s="41">
        <f>IFERROR(VLOOKUP(B25,'Egyéni lista'!$B$4:$L$263,11,0),0)</f>
        <v>12</v>
      </c>
      <c r="M25" s="42">
        <f>SUM(E24:H27)</f>
        <v>2110</v>
      </c>
    </row>
    <row r="26" spans="1:13" ht="15" customHeight="1" x14ac:dyDescent="0.2">
      <c r="A26" s="217"/>
      <c r="B26" s="170" t="s">
        <v>384</v>
      </c>
      <c r="C26" s="43" t="str">
        <f>IFERROR(VLOOKUP(B26,'Egyéni lista'!$B$4:$L$263,2,0),0)</f>
        <v>Golyószórók</v>
      </c>
      <c r="D26" s="44" t="str">
        <f>IFERROR(VLOOKUP(B26,'Egyéni lista'!$B$4:$L$263,3,0),0)</f>
        <v>Am. ffi</v>
      </c>
      <c r="E26" s="134">
        <f>IFERROR(VLOOKUP(B26,'Egyéni lista'!$B$4:$L$263,4,0),0)</f>
        <v>126</v>
      </c>
      <c r="F26" s="134">
        <f>IFERROR(VLOOKUP(B26,'Egyéni lista'!$B$4:$L$263,5,0),0)</f>
        <v>133</v>
      </c>
      <c r="G26" s="134">
        <f>IFERROR(VLOOKUP(B26,'Egyéni lista'!$B$4:$L$263,6,0),0)</f>
        <v>114</v>
      </c>
      <c r="H26" s="134">
        <f>IFERROR(VLOOKUP(B26,'Egyéni lista'!$B$4:$L$263,7,0),0)</f>
        <v>118</v>
      </c>
      <c r="I26" s="135">
        <f>IFERROR(VLOOKUP(B26,'Egyéni lista'!$B$4:$L$263,8,0),0)</f>
        <v>338</v>
      </c>
      <c r="J26" s="133">
        <f>IFERROR(VLOOKUP(B26,'Egyéni lista'!$B$4:$L$263,9,0),0)</f>
        <v>153</v>
      </c>
      <c r="K26" s="151">
        <f>IFERROR(VLOOKUP(B26,'Egyéni lista'!$B$4:$L$263,10,0),0)</f>
        <v>491</v>
      </c>
      <c r="L26" s="45">
        <f>IFERROR(VLOOKUP(B26,'Egyéni lista'!$B$4:$L$263,11,0),0)</f>
        <v>11</v>
      </c>
      <c r="M26" s="42">
        <f>SUM(E24:H27)</f>
        <v>2110</v>
      </c>
    </row>
    <row r="27" spans="1:13" ht="15" customHeight="1" thickBot="1" x14ac:dyDescent="0.25">
      <c r="A27" s="218"/>
      <c r="B27" s="176" t="s">
        <v>385</v>
      </c>
      <c r="C27" s="46" t="str">
        <f>IFERROR(VLOOKUP(B27,'Egyéni lista'!$B$4:$L$263,2,0),0)</f>
        <v>Golyószórók</v>
      </c>
      <c r="D27" s="47" t="str">
        <f>IFERROR(VLOOKUP(B27,'Egyéni lista'!$B$4:$L$263,3,0),0)</f>
        <v>Am. ffi</v>
      </c>
      <c r="E27" s="136">
        <f>IFERROR(VLOOKUP(B27,'Egyéni lista'!$B$4:$L$263,4,0),0)</f>
        <v>160</v>
      </c>
      <c r="F27" s="137">
        <f>IFERROR(VLOOKUP(B27,'Egyéni lista'!$B$4:$L$263,5,0),0)</f>
        <v>109</v>
      </c>
      <c r="G27" s="137">
        <f>IFERROR(VLOOKUP(B27,'Egyéni lista'!$B$4:$L$263,6,0),0)</f>
        <v>147</v>
      </c>
      <c r="H27" s="137">
        <f>IFERROR(VLOOKUP(B27,'Egyéni lista'!$B$4:$L$263,7,0),0)</f>
        <v>141</v>
      </c>
      <c r="I27" s="138">
        <f>IFERROR(VLOOKUP(B27,'Egyéni lista'!$B$4:$L$263,8,0),0)</f>
        <v>350</v>
      </c>
      <c r="J27" s="139">
        <f>IFERROR(VLOOKUP(B27,'Egyéni lista'!$B$4:$L$263,9,0),0)</f>
        <v>207</v>
      </c>
      <c r="K27" s="152">
        <f>IFERROR(VLOOKUP(B27,'Egyéni lista'!$B$4:$L$263,10,0),0)</f>
        <v>557</v>
      </c>
      <c r="L27" s="48">
        <f>IFERROR(VLOOKUP(B27,'Egyéni lista'!$B$4:$L$263,11,0),0)</f>
        <v>7</v>
      </c>
      <c r="M27" s="251">
        <f>SUM(E24:H27)</f>
        <v>2110</v>
      </c>
    </row>
    <row r="28" spans="1:13" ht="15" customHeight="1" x14ac:dyDescent="0.25">
      <c r="A28" s="216" t="s">
        <v>12</v>
      </c>
      <c r="B28" s="62" t="s">
        <v>405</v>
      </c>
      <c r="C28" s="35" t="str">
        <f>IFERROR(VLOOKUP(B28,'Egyéni lista'!$B$4:$L$263,2,0),0)</f>
        <v>Vidám Fiúk</v>
      </c>
      <c r="D28" s="36" t="str">
        <f>IFERROR(VLOOKUP(B28,'Egyéni lista'!$B$4:$L$263,3,0),0)</f>
        <v>Am. ffi szen</v>
      </c>
      <c r="E28" s="28">
        <f>IFERROR(VLOOKUP(B28,'Egyéni lista'!$B$4:$L$263,4,0),0)</f>
        <v>146</v>
      </c>
      <c r="F28" s="28">
        <f>IFERROR(VLOOKUP(B28,'Egyéni lista'!$B$4:$L$263,5,0),0)</f>
        <v>142</v>
      </c>
      <c r="G28" s="28">
        <f>IFERROR(VLOOKUP(B28,'Egyéni lista'!$B$4:$L$263,6,0),0)</f>
        <v>145</v>
      </c>
      <c r="H28" s="28">
        <f>IFERROR(VLOOKUP(B28,'Egyéni lista'!$B$4:$L$263,7,0),0)</f>
        <v>136</v>
      </c>
      <c r="I28" s="121">
        <f>IFERROR(VLOOKUP(B28,'Egyéni lista'!$B$4:$L$263,8,0),0)</f>
        <v>386</v>
      </c>
      <c r="J28" s="132">
        <f>IFERROR(VLOOKUP(B28,'Egyéni lista'!$B$4:$L$263,9,0),0)</f>
        <v>183</v>
      </c>
      <c r="K28" s="150">
        <f>IFERROR(VLOOKUP(B28,'Egyéni lista'!$B$4:$L$263,10,0),0)</f>
        <v>569</v>
      </c>
      <c r="L28" s="37">
        <f>IFERROR(VLOOKUP(B28,'Egyéni lista'!$B$4:$L$263,11,0),0)</f>
        <v>7</v>
      </c>
      <c r="M28" s="38">
        <f>SUM(E28:H31)</f>
        <v>2102</v>
      </c>
    </row>
    <row r="29" spans="1:13" ht="15" customHeight="1" x14ac:dyDescent="0.25">
      <c r="A29" s="217"/>
      <c r="B29" s="63" t="s">
        <v>406</v>
      </c>
      <c r="C29" s="39" t="str">
        <f>IFERROR(VLOOKUP(B29,'Egyéni lista'!$B$4:$L$263,2,0),0)</f>
        <v>Vidám Fiúk</v>
      </c>
      <c r="D29" s="40" t="str">
        <f>IFERROR(VLOOKUP(B29,'Egyéni lista'!$B$4:$L$263,3,0),0)</f>
        <v>Am. ffi szen</v>
      </c>
      <c r="E29" s="20">
        <f>IFERROR(VLOOKUP(B29,'Egyéni lista'!$B$4:$L$263,4,0),0)</f>
        <v>140</v>
      </c>
      <c r="F29" s="20">
        <f>IFERROR(VLOOKUP(B29,'Egyéni lista'!$B$4:$L$263,5,0),0)</f>
        <v>142</v>
      </c>
      <c r="G29" s="20">
        <f>IFERROR(VLOOKUP(B29,'Egyéni lista'!$B$4:$L$263,6,0),0)</f>
        <v>120</v>
      </c>
      <c r="H29" s="20">
        <f>IFERROR(VLOOKUP(B29,'Egyéni lista'!$B$4:$L$263,7,0),0)</f>
        <v>123</v>
      </c>
      <c r="I29" s="122">
        <f>IFERROR(VLOOKUP(B29,'Egyéni lista'!$B$4:$L$263,8,0),0)</f>
        <v>355</v>
      </c>
      <c r="J29" s="132">
        <f>IFERROR(VLOOKUP(B29,'Egyéni lista'!$B$4:$L$263,9,0),0)</f>
        <v>170</v>
      </c>
      <c r="K29" s="151">
        <f>IFERROR(VLOOKUP(B29,'Egyéni lista'!$B$4:$L$263,10,0),0)</f>
        <v>525</v>
      </c>
      <c r="L29" s="41">
        <f>IFERROR(VLOOKUP(B29,'Egyéni lista'!$B$4:$L$263,11,0),0)</f>
        <v>7</v>
      </c>
      <c r="M29" s="42">
        <f>SUM(E28:H31)</f>
        <v>2102</v>
      </c>
    </row>
    <row r="30" spans="1:13" ht="15" customHeight="1" x14ac:dyDescent="0.25">
      <c r="A30" s="217"/>
      <c r="B30" s="63" t="s">
        <v>407</v>
      </c>
      <c r="C30" s="43" t="str">
        <f>IFERROR(VLOOKUP(B30,'Egyéni lista'!$B$4:$L$263,2,0),0)</f>
        <v>Vidám Fiúk</v>
      </c>
      <c r="D30" s="44" t="str">
        <f>IFERROR(VLOOKUP(B30,'Egyéni lista'!$B$4:$L$263,3,0),0)</f>
        <v>Am. ffi</v>
      </c>
      <c r="E30" s="134">
        <f>IFERROR(VLOOKUP(B30,'Egyéni lista'!$B$4:$L$263,4,0),0)</f>
        <v>139</v>
      </c>
      <c r="F30" s="134">
        <f>IFERROR(VLOOKUP(B30,'Egyéni lista'!$B$4:$L$263,5,0),0)</f>
        <v>131</v>
      </c>
      <c r="G30" s="134">
        <f>IFERROR(VLOOKUP(B30,'Egyéni lista'!$B$4:$L$263,6,0),0)</f>
        <v>140</v>
      </c>
      <c r="H30" s="134">
        <f>IFERROR(VLOOKUP(B30,'Egyéni lista'!$B$4:$L$263,7,0),0)</f>
        <v>127</v>
      </c>
      <c r="I30" s="135">
        <f>IFERROR(VLOOKUP(B30,'Egyéni lista'!$B$4:$L$263,8,0),0)</f>
        <v>384</v>
      </c>
      <c r="J30" s="133">
        <f>IFERROR(VLOOKUP(B30,'Egyéni lista'!$B$4:$L$263,9,0),0)</f>
        <v>153</v>
      </c>
      <c r="K30" s="151">
        <f>IFERROR(VLOOKUP(B30,'Egyéni lista'!$B$4:$L$263,10,0),0)</f>
        <v>537</v>
      </c>
      <c r="L30" s="45">
        <f>IFERROR(VLOOKUP(B30,'Egyéni lista'!$B$4:$L$263,11,0),0)</f>
        <v>17</v>
      </c>
      <c r="M30" s="42">
        <f>SUM(E28:H31)</f>
        <v>2102</v>
      </c>
    </row>
    <row r="31" spans="1:13" ht="15" customHeight="1" thickBot="1" x14ac:dyDescent="0.3">
      <c r="A31" s="218"/>
      <c r="B31" s="154" t="s">
        <v>408</v>
      </c>
      <c r="C31" s="46" t="str">
        <f>IFERROR(VLOOKUP(B31,'Egyéni lista'!$B$4:$L$263,2,0),0)</f>
        <v>Vidám Fiúk</v>
      </c>
      <c r="D31" s="47" t="str">
        <f>IFERROR(VLOOKUP(B31,'Egyéni lista'!$B$4:$L$263,3,0),0)</f>
        <v>Am. ffi szen</v>
      </c>
      <c r="E31" s="136">
        <f>IFERROR(VLOOKUP(B31,'Egyéni lista'!$B$4:$L$263,4,0),0)</f>
        <v>116</v>
      </c>
      <c r="F31" s="137">
        <f>IFERROR(VLOOKUP(B31,'Egyéni lista'!$B$4:$L$263,5,0),0)</f>
        <v>109</v>
      </c>
      <c r="G31" s="137">
        <f>IFERROR(VLOOKUP(B31,'Egyéni lista'!$B$4:$L$263,6,0),0)</f>
        <v>141</v>
      </c>
      <c r="H31" s="137">
        <f>IFERROR(VLOOKUP(B31,'Egyéni lista'!$B$4:$L$263,7,0),0)</f>
        <v>105</v>
      </c>
      <c r="I31" s="138">
        <f>IFERROR(VLOOKUP(B31,'Egyéni lista'!$B$4:$L$263,8,0),0)</f>
        <v>339</v>
      </c>
      <c r="J31" s="139">
        <f>IFERROR(VLOOKUP(B31,'Egyéni lista'!$B$4:$L$263,9,0),0)</f>
        <v>132</v>
      </c>
      <c r="K31" s="152">
        <f>IFERROR(VLOOKUP(B31,'Egyéni lista'!$B$4:$L$263,10,0),0)</f>
        <v>471</v>
      </c>
      <c r="L31" s="48">
        <f>IFERROR(VLOOKUP(B31,'Egyéni lista'!$B$4:$L$263,11,0),0)</f>
        <v>19</v>
      </c>
      <c r="M31" s="251">
        <f>SUM(E28:H31)</f>
        <v>2102</v>
      </c>
    </row>
    <row r="32" spans="1:13" ht="15" customHeight="1" x14ac:dyDescent="0.25">
      <c r="A32" s="216" t="s">
        <v>13</v>
      </c>
      <c r="B32" s="62" t="s">
        <v>366</v>
      </c>
      <c r="C32" s="35" t="str">
        <f>IFERROR(VLOOKUP(B32,'Egyéni lista'!$B$4:$L$263,2,0),0)</f>
        <v>Récsei Autó</v>
      </c>
      <c r="D32" s="36" t="str">
        <f>IFERROR(VLOOKUP(B32,'Egyéni lista'!$B$4:$L$263,3,0),0)</f>
        <v>Am. ffi szen</v>
      </c>
      <c r="E32" s="28">
        <f>IFERROR(VLOOKUP(B32,'Egyéni lista'!$B$4:$L$263,4,0),0)</f>
        <v>126</v>
      </c>
      <c r="F32" s="28">
        <f>IFERROR(VLOOKUP(B32,'Egyéni lista'!$B$4:$L$263,5,0),0)</f>
        <v>143</v>
      </c>
      <c r="G32" s="28">
        <f>IFERROR(VLOOKUP(B32,'Egyéni lista'!$B$4:$L$263,6,0),0)</f>
        <v>160</v>
      </c>
      <c r="H32" s="28">
        <f>IFERROR(VLOOKUP(B32,'Egyéni lista'!$B$4:$L$263,7,0),0)</f>
        <v>143</v>
      </c>
      <c r="I32" s="121">
        <f>IFERROR(VLOOKUP(B32,'Egyéni lista'!$B$4:$L$263,8,0),0)</f>
        <v>363</v>
      </c>
      <c r="J32" s="132">
        <f>IFERROR(VLOOKUP(B32,'Egyéni lista'!$B$4:$L$263,9,0),0)</f>
        <v>209</v>
      </c>
      <c r="K32" s="150">
        <f>IFERROR(VLOOKUP(B32,'Egyéni lista'!$B$4:$L$263,10,0),0)</f>
        <v>572</v>
      </c>
      <c r="L32" s="37">
        <f>IFERROR(VLOOKUP(B32,'Egyéni lista'!$B$4:$L$263,11,0),0)</f>
        <v>3</v>
      </c>
      <c r="M32" s="38">
        <f>SUM(E32:H35)</f>
        <v>2093</v>
      </c>
    </row>
    <row r="33" spans="1:13" ht="15" customHeight="1" x14ac:dyDescent="0.25">
      <c r="A33" s="217"/>
      <c r="B33" s="63" t="s">
        <v>368</v>
      </c>
      <c r="C33" s="39" t="str">
        <f>IFERROR(VLOOKUP(B33,'Egyéni lista'!$B$4:$L$263,2,0),0)</f>
        <v>Récsei Autó</v>
      </c>
      <c r="D33" s="40" t="str">
        <f>IFERROR(VLOOKUP(B33,'Egyéni lista'!$B$4:$L$263,3,0),0)</f>
        <v>Am. ffi szen</v>
      </c>
      <c r="E33" s="20">
        <f>IFERROR(VLOOKUP(B33,'Egyéni lista'!$B$4:$L$263,4,0),0)</f>
        <v>146</v>
      </c>
      <c r="F33" s="20">
        <f>IFERROR(VLOOKUP(B33,'Egyéni lista'!$B$4:$L$263,5,0),0)</f>
        <v>130</v>
      </c>
      <c r="G33" s="20">
        <f>IFERROR(VLOOKUP(B33,'Egyéni lista'!$B$4:$L$263,6,0),0)</f>
        <v>124</v>
      </c>
      <c r="H33" s="20">
        <f>IFERROR(VLOOKUP(B33,'Egyéni lista'!$B$4:$L$263,7,0),0)</f>
        <v>124</v>
      </c>
      <c r="I33" s="122">
        <f>IFERROR(VLOOKUP(B33,'Egyéni lista'!$B$4:$L$263,8,0),0)</f>
        <v>336</v>
      </c>
      <c r="J33" s="132">
        <f>IFERROR(VLOOKUP(B33,'Egyéni lista'!$B$4:$L$263,9,0),0)</f>
        <v>188</v>
      </c>
      <c r="K33" s="151">
        <f>IFERROR(VLOOKUP(B33,'Egyéni lista'!$B$4:$L$263,10,0),0)</f>
        <v>524</v>
      </c>
      <c r="L33" s="41">
        <f>IFERROR(VLOOKUP(B33,'Egyéni lista'!$B$4:$L$263,11,0),0)</f>
        <v>5</v>
      </c>
      <c r="M33" s="42">
        <f>SUM(E32:H35)</f>
        <v>2093</v>
      </c>
    </row>
    <row r="34" spans="1:13" ht="15" customHeight="1" x14ac:dyDescent="0.25">
      <c r="A34" s="217"/>
      <c r="B34" s="63" t="s">
        <v>369</v>
      </c>
      <c r="C34" s="43" t="str">
        <f>IFERROR(VLOOKUP(B34,'Egyéni lista'!$B$4:$L$263,2,0),0)</f>
        <v>Récsei Autó</v>
      </c>
      <c r="D34" s="44" t="str">
        <f>IFERROR(VLOOKUP(B34,'Egyéni lista'!$B$4:$L$263,3,0),0)</f>
        <v>Am. ffi</v>
      </c>
      <c r="E34" s="134">
        <f>IFERROR(VLOOKUP(B34,'Egyéni lista'!$B$4:$L$263,4,0),0)</f>
        <v>117</v>
      </c>
      <c r="F34" s="134">
        <f>IFERROR(VLOOKUP(B34,'Egyéni lista'!$B$4:$L$263,5,0),0)</f>
        <v>113</v>
      </c>
      <c r="G34" s="134">
        <f>IFERROR(VLOOKUP(B34,'Egyéni lista'!$B$4:$L$263,6,0),0)</f>
        <v>128</v>
      </c>
      <c r="H34" s="134">
        <f>IFERROR(VLOOKUP(B34,'Egyéni lista'!$B$4:$L$263,7,0),0)</f>
        <v>119</v>
      </c>
      <c r="I34" s="135">
        <f>IFERROR(VLOOKUP(B34,'Egyéni lista'!$B$4:$L$263,8,0),0)</f>
        <v>349</v>
      </c>
      <c r="J34" s="133">
        <f>IFERROR(VLOOKUP(B34,'Egyéni lista'!$B$4:$L$263,9,0),0)</f>
        <v>128</v>
      </c>
      <c r="K34" s="151">
        <f>IFERROR(VLOOKUP(B34,'Egyéni lista'!$B$4:$L$263,10,0),0)</f>
        <v>477</v>
      </c>
      <c r="L34" s="45">
        <f>IFERROR(VLOOKUP(B34,'Egyéni lista'!$B$4:$L$263,11,0),0)</f>
        <v>6</v>
      </c>
      <c r="M34" s="42">
        <f>SUM(E32:H35)</f>
        <v>2093</v>
      </c>
    </row>
    <row r="35" spans="1:13" ht="15" customHeight="1" thickBot="1" x14ac:dyDescent="0.3">
      <c r="A35" s="218"/>
      <c r="B35" s="154" t="s">
        <v>370</v>
      </c>
      <c r="C35" s="46" t="str">
        <f>IFERROR(VLOOKUP(B35,'Egyéni lista'!$B$4:$L$263,2,0),0)</f>
        <v>Récsei Autó</v>
      </c>
      <c r="D35" s="47" t="str">
        <f>IFERROR(VLOOKUP(B35,'Egyéni lista'!$B$4:$L$263,3,0),0)</f>
        <v>Am. ffi</v>
      </c>
      <c r="E35" s="136">
        <f>IFERROR(VLOOKUP(B35,'Egyéni lista'!$B$4:$L$263,4,0),0)</f>
        <v>137</v>
      </c>
      <c r="F35" s="137">
        <f>IFERROR(VLOOKUP(B35,'Egyéni lista'!$B$4:$L$263,5,0),0)</f>
        <v>115</v>
      </c>
      <c r="G35" s="137">
        <f>IFERROR(VLOOKUP(B35,'Egyéni lista'!$B$4:$L$263,6,0),0)</f>
        <v>132</v>
      </c>
      <c r="H35" s="137">
        <f>IFERROR(VLOOKUP(B35,'Egyéni lista'!$B$4:$L$263,7,0),0)</f>
        <v>136</v>
      </c>
      <c r="I35" s="138">
        <f>IFERROR(VLOOKUP(B35,'Egyéni lista'!$B$4:$L$263,8,0),0)</f>
        <v>345</v>
      </c>
      <c r="J35" s="139">
        <f>IFERROR(VLOOKUP(B35,'Egyéni lista'!$B$4:$L$263,9,0),0)</f>
        <v>175</v>
      </c>
      <c r="K35" s="152">
        <f>IFERROR(VLOOKUP(B35,'Egyéni lista'!$B$4:$L$263,10,0),0)</f>
        <v>520</v>
      </c>
      <c r="L35" s="48">
        <f>IFERROR(VLOOKUP(B35,'Egyéni lista'!$B$4:$L$263,11,0),0)</f>
        <v>7</v>
      </c>
      <c r="M35" s="251">
        <f>SUM(E32:H35)</f>
        <v>2093</v>
      </c>
    </row>
    <row r="36" spans="1:13" ht="15" customHeight="1" x14ac:dyDescent="0.25">
      <c r="A36" s="216" t="s">
        <v>14</v>
      </c>
      <c r="B36" s="187" t="s">
        <v>469</v>
      </c>
      <c r="C36" s="35" t="str">
        <f>IFERROR(VLOOKUP(B36,'Egyéni lista'!$B$4:$L$263,2,0),0)</f>
        <v>Golden TC</v>
      </c>
      <c r="D36" s="36" t="str">
        <f>IFERROR(VLOOKUP(B36,'Egyéni lista'!$B$4:$L$263,3,0),0)</f>
        <v>Am. ffi szen</v>
      </c>
      <c r="E36" s="28">
        <f>IFERROR(VLOOKUP(B36,'Egyéni lista'!$B$4:$L$263,4,0),0)</f>
        <v>113</v>
      </c>
      <c r="F36" s="28">
        <f>IFERROR(VLOOKUP(B36,'Egyéni lista'!$B$4:$L$263,5,0),0)</f>
        <v>117</v>
      </c>
      <c r="G36" s="28">
        <f>IFERROR(VLOOKUP(B36,'Egyéni lista'!$B$4:$L$263,6,0),0)</f>
        <v>131</v>
      </c>
      <c r="H36" s="28">
        <f>IFERROR(VLOOKUP(B36,'Egyéni lista'!$B$4:$L$263,7,0),0)</f>
        <v>131</v>
      </c>
      <c r="I36" s="121">
        <f>IFERROR(VLOOKUP(B36,'Egyéni lista'!$B$4:$L$263,8,0),0)</f>
        <v>345</v>
      </c>
      <c r="J36" s="132">
        <f>IFERROR(VLOOKUP(B36,'Egyéni lista'!$B$4:$L$263,9,0),0)</f>
        <v>147</v>
      </c>
      <c r="K36" s="150">
        <f>IFERROR(VLOOKUP(B36,'Egyéni lista'!$B$4:$L$263,10,0),0)</f>
        <v>492</v>
      </c>
      <c r="L36" s="37">
        <f>IFERROR(VLOOKUP(B36,'Egyéni lista'!$B$4:$L$263,11,0),0)</f>
        <v>15</v>
      </c>
      <c r="M36" s="38">
        <f>SUM(E36:H39)</f>
        <v>2080</v>
      </c>
    </row>
    <row r="37" spans="1:13" ht="15" customHeight="1" x14ac:dyDescent="0.25">
      <c r="A37" s="217"/>
      <c r="B37" s="66" t="s">
        <v>470</v>
      </c>
      <c r="C37" s="39" t="str">
        <f>IFERROR(VLOOKUP(B37,'Egyéni lista'!$B$4:$L$263,2,0),0)</f>
        <v>Golden TC</v>
      </c>
      <c r="D37" s="40" t="str">
        <f>IFERROR(VLOOKUP(B37,'Egyéni lista'!$B$4:$L$263,3,0),0)</f>
        <v>Am. ffi</v>
      </c>
      <c r="E37" s="20">
        <f>IFERROR(VLOOKUP(B37,'Egyéni lista'!$B$4:$L$263,4,0),0)</f>
        <v>138</v>
      </c>
      <c r="F37" s="20">
        <f>IFERROR(VLOOKUP(B37,'Egyéni lista'!$B$4:$L$263,5,0),0)</f>
        <v>127</v>
      </c>
      <c r="G37" s="20">
        <f>IFERROR(VLOOKUP(B37,'Egyéni lista'!$B$4:$L$263,6,0),0)</f>
        <v>127</v>
      </c>
      <c r="H37" s="20">
        <f>IFERROR(VLOOKUP(B37,'Egyéni lista'!$B$4:$L$263,7,0),0)</f>
        <v>120</v>
      </c>
      <c r="I37" s="122">
        <f>IFERROR(VLOOKUP(B37,'Egyéni lista'!$B$4:$L$263,8,0),0)</f>
        <v>339</v>
      </c>
      <c r="J37" s="132">
        <f>IFERROR(VLOOKUP(B37,'Egyéni lista'!$B$4:$L$263,9,0),0)</f>
        <v>173</v>
      </c>
      <c r="K37" s="151">
        <f>IFERROR(VLOOKUP(B37,'Egyéni lista'!$B$4:$L$263,10,0),0)</f>
        <v>512</v>
      </c>
      <c r="L37" s="41">
        <f>IFERROR(VLOOKUP(B37,'Egyéni lista'!$B$4:$L$263,11,0),0)</f>
        <v>5</v>
      </c>
      <c r="M37" s="42">
        <f>SUM(E36:H39)</f>
        <v>2080</v>
      </c>
    </row>
    <row r="38" spans="1:13" ht="15" customHeight="1" x14ac:dyDescent="0.25">
      <c r="A38" s="217"/>
      <c r="B38" s="66" t="s">
        <v>471</v>
      </c>
      <c r="C38" s="43" t="str">
        <f>IFERROR(VLOOKUP(B38,'Egyéni lista'!$B$4:$L$263,2,0),0)</f>
        <v>Golden TC</v>
      </c>
      <c r="D38" s="44" t="str">
        <f>IFERROR(VLOOKUP(B38,'Egyéni lista'!$B$4:$L$263,3,0),0)</f>
        <v>Am. nő</v>
      </c>
      <c r="E38" s="134">
        <f>IFERROR(VLOOKUP(B38,'Egyéni lista'!$B$4:$L$263,4,0),0)</f>
        <v>128</v>
      </c>
      <c r="F38" s="134">
        <f>IFERROR(VLOOKUP(B38,'Egyéni lista'!$B$4:$L$263,5,0),0)</f>
        <v>133</v>
      </c>
      <c r="G38" s="134">
        <f>IFERROR(VLOOKUP(B38,'Egyéni lista'!$B$4:$L$263,6,0),0)</f>
        <v>129</v>
      </c>
      <c r="H38" s="134">
        <f>IFERROR(VLOOKUP(B38,'Egyéni lista'!$B$4:$L$263,7,0),0)</f>
        <v>134</v>
      </c>
      <c r="I38" s="135">
        <f>IFERROR(VLOOKUP(B38,'Egyéni lista'!$B$4:$L$263,8,0),0)</f>
        <v>362</v>
      </c>
      <c r="J38" s="133">
        <f>IFERROR(VLOOKUP(B38,'Egyéni lista'!$B$4:$L$263,9,0),0)</f>
        <v>162</v>
      </c>
      <c r="K38" s="151">
        <f>IFERROR(VLOOKUP(B38,'Egyéni lista'!$B$4:$L$263,10,0),0)</f>
        <v>524</v>
      </c>
      <c r="L38" s="45">
        <f>IFERROR(VLOOKUP(B38,'Egyéni lista'!$B$4:$L$263,11,0),0)</f>
        <v>11</v>
      </c>
      <c r="M38" s="42">
        <f>SUM(E36:H39)</f>
        <v>2080</v>
      </c>
    </row>
    <row r="39" spans="1:13" ht="15" customHeight="1" thickBot="1" x14ac:dyDescent="0.3">
      <c r="A39" s="218"/>
      <c r="B39" s="188" t="s">
        <v>472</v>
      </c>
      <c r="C39" s="46" t="str">
        <f>IFERROR(VLOOKUP(B39,'Egyéni lista'!$B$4:$L$263,2,0),0)</f>
        <v>Golden TC</v>
      </c>
      <c r="D39" s="47" t="str">
        <f>IFERROR(VLOOKUP(B39,'Egyéni lista'!$B$4:$L$263,3,0),0)</f>
        <v>Am. ffi</v>
      </c>
      <c r="E39" s="136">
        <f>IFERROR(VLOOKUP(B39,'Egyéni lista'!$B$4:$L$263,4,0),0)</f>
        <v>142</v>
      </c>
      <c r="F39" s="137">
        <f>IFERROR(VLOOKUP(B39,'Egyéni lista'!$B$4:$L$263,5,0),0)</f>
        <v>123</v>
      </c>
      <c r="G39" s="137">
        <f>IFERROR(VLOOKUP(B39,'Egyéni lista'!$B$4:$L$263,6,0),0)</f>
        <v>143</v>
      </c>
      <c r="H39" s="137">
        <f>IFERROR(VLOOKUP(B39,'Egyéni lista'!$B$4:$L$263,7,0),0)</f>
        <v>144</v>
      </c>
      <c r="I39" s="138">
        <f>IFERROR(VLOOKUP(B39,'Egyéni lista'!$B$4:$L$263,8,0),0)</f>
        <v>365</v>
      </c>
      <c r="J39" s="139">
        <f>IFERROR(VLOOKUP(B39,'Egyéni lista'!$B$4:$L$263,9,0),0)</f>
        <v>187</v>
      </c>
      <c r="K39" s="152">
        <f>IFERROR(VLOOKUP(B39,'Egyéni lista'!$B$4:$L$263,10,0),0)</f>
        <v>552</v>
      </c>
      <c r="L39" s="48">
        <f>IFERROR(VLOOKUP(B39,'Egyéni lista'!$B$4:$L$263,11,0),0)</f>
        <v>6</v>
      </c>
      <c r="M39" s="251">
        <f>SUM(E36:H39)</f>
        <v>2080</v>
      </c>
    </row>
    <row r="40" spans="1:13" ht="15" customHeight="1" x14ac:dyDescent="0.25">
      <c r="A40" s="216" t="s">
        <v>15</v>
      </c>
      <c r="B40" s="187" t="s">
        <v>548</v>
      </c>
      <c r="C40" s="35" t="str">
        <f>IFERROR(VLOOKUP(B40,'Egyéni lista'!$B$4:$L$263,2,0),0)</f>
        <v>Uraiújfalu 1</v>
      </c>
      <c r="D40" s="36" t="str">
        <f>IFERROR(VLOOKUP(B40,'Egyéni lista'!$B$4:$L$263,3,0),0)</f>
        <v>Am. ffi</v>
      </c>
      <c r="E40" s="28">
        <f>IFERROR(VLOOKUP(B40,'Egyéni lista'!$B$4:$L$263,4,0),0)</f>
        <v>139</v>
      </c>
      <c r="F40" s="28">
        <f>IFERROR(VLOOKUP(B40,'Egyéni lista'!$B$4:$L$263,5,0),0)</f>
        <v>125</v>
      </c>
      <c r="G40" s="28">
        <f>IFERROR(VLOOKUP(B40,'Egyéni lista'!$B$4:$L$263,6,0),0)</f>
        <v>118</v>
      </c>
      <c r="H40" s="28">
        <f>IFERROR(VLOOKUP(B40,'Egyéni lista'!$B$4:$L$263,7,0),0)</f>
        <v>125</v>
      </c>
      <c r="I40" s="121">
        <f>IFERROR(VLOOKUP(B40,'Egyéni lista'!$B$4:$L$263,8,0),0)</f>
        <v>360</v>
      </c>
      <c r="J40" s="132">
        <f>IFERROR(VLOOKUP(B40,'Egyéni lista'!$B$4:$L$263,9,0),0)</f>
        <v>147</v>
      </c>
      <c r="K40" s="150">
        <f>IFERROR(VLOOKUP(B40,'Egyéni lista'!$B$4:$L$263,10,0),0)</f>
        <v>507</v>
      </c>
      <c r="L40" s="37">
        <f>IFERROR(VLOOKUP(B40,'Egyéni lista'!$B$4:$L$263,11,0),0)</f>
        <v>7</v>
      </c>
      <c r="M40" s="38">
        <f>SUM(E40:H43)</f>
        <v>2078</v>
      </c>
    </row>
    <row r="41" spans="1:13" ht="15" customHeight="1" x14ac:dyDescent="0.25">
      <c r="A41" s="217"/>
      <c r="B41" s="66" t="s">
        <v>549</v>
      </c>
      <c r="C41" s="39" t="str">
        <f>IFERROR(VLOOKUP(B41,'Egyéni lista'!$B$4:$L$263,2,0),0)</f>
        <v>Uraiújfalu 1</v>
      </c>
      <c r="D41" s="40" t="str">
        <f>IFERROR(VLOOKUP(B41,'Egyéni lista'!$B$4:$L$263,3,0),0)</f>
        <v>Am. ffi</v>
      </c>
      <c r="E41" s="20">
        <f>IFERROR(VLOOKUP(B41,'Egyéni lista'!$B$4:$L$263,4,0),0)</f>
        <v>137</v>
      </c>
      <c r="F41" s="20">
        <f>IFERROR(VLOOKUP(B41,'Egyéni lista'!$B$4:$L$263,5,0),0)</f>
        <v>125</v>
      </c>
      <c r="G41" s="20">
        <f>IFERROR(VLOOKUP(B41,'Egyéni lista'!$B$4:$L$263,6,0),0)</f>
        <v>147</v>
      </c>
      <c r="H41" s="20">
        <f>IFERROR(VLOOKUP(B41,'Egyéni lista'!$B$4:$L$263,7,0),0)</f>
        <v>136</v>
      </c>
      <c r="I41" s="122">
        <f>IFERROR(VLOOKUP(B41,'Egyéni lista'!$B$4:$L$263,8,0),0)</f>
        <v>382</v>
      </c>
      <c r="J41" s="132">
        <f>IFERROR(VLOOKUP(B41,'Egyéni lista'!$B$4:$L$263,9,0),0)</f>
        <v>163</v>
      </c>
      <c r="K41" s="151">
        <f>IFERROR(VLOOKUP(B41,'Egyéni lista'!$B$4:$L$263,10,0),0)</f>
        <v>545</v>
      </c>
      <c r="L41" s="41">
        <f>IFERROR(VLOOKUP(B41,'Egyéni lista'!$B$4:$L$263,11,0),0)</f>
        <v>4</v>
      </c>
      <c r="M41" s="42">
        <f>SUM(E40:H43)</f>
        <v>2078</v>
      </c>
    </row>
    <row r="42" spans="1:13" ht="15" customHeight="1" x14ac:dyDescent="0.25">
      <c r="A42" s="217"/>
      <c r="B42" s="66" t="s">
        <v>553</v>
      </c>
      <c r="C42" s="43" t="str">
        <f>IFERROR(VLOOKUP(B42,'Egyéni lista'!$B$4:$L$263,2,0),0)</f>
        <v>Uraiújfalu 1</v>
      </c>
      <c r="D42" s="44" t="str">
        <f>IFERROR(VLOOKUP(B42,'Egyéni lista'!$B$4:$L$263,3,0),0)</f>
        <v>Am. ffi</v>
      </c>
      <c r="E42" s="134">
        <f>IFERROR(VLOOKUP(B42,'Egyéni lista'!$B$4:$L$263,4,0),0)</f>
        <v>110</v>
      </c>
      <c r="F42" s="134">
        <f>IFERROR(VLOOKUP(B42,'Egyéni lista'!$B$4:$L$263,5,0),0)</f>
        <v>136</v>
      </c>
      <c r="G42" s="134">
        <f>IFERROR(VLOOKUP(B42,'Egyéni lista'!$B$4:$L$263,6,0),0)</f>
        <v>127</v>
      </c>
      <c r="H42" s="134">
        <f>IFERROR(VLOOKUP(B42,'Egyéni lista'!$B$4:$L$263,7,0),0)</f>
        <v>129</v>
      </c>
      <c r="I42" s="135">
        <f>IFERROR(VLOOKUP(B42,'Egyéni lista'!$B$4:$L$263,8,0),0)</f>
        <v>336</v>
      </c>
      <c r="J42" s="133">
        <f>IFERROR(VLOOKUP(B42,'Egyéni lista'!$B$4:$L$263,9,0),0)</f>
        <v>166</v>
      </c>
      <c r="K42" s="151">
        <f>IFERROR(VLOOKUP(B42,'Egyéni lista'!$B$4:$L$263,10,0),0)</f>
        <v>502</v>
      </c>
      <c r="L42" s="45">
        <f>IFERROR(VLOOKUP(B42,'Egyéni lista'!$B$4:$L$263,11,0),0)</f>
        <v>8</v>
      </c>
      <c r="M42" s="42">
        <f>SUM(E40:H43)</f>
        <v>2078</v>
      </c>
    </row>
    <row r="43" spans="1:13" ht="15" customHeight="1" thickBot="1" x14ac:dyDescent="0.3">
      <c r="A43" s="218"/>
      <c r="B43" s="188" t="s">
        <v>555</v>
      </c>
      <c r="C43" s="46" t="str">
        <f>IFERROR(VLOOKUP(B43,'Egyéni lista'!$B$4:$L$263,2,0),0)</f>
        <v>Uraiújfalu 1</v>
      </c>
      <c r="D43" s="47" t="str">
        <f>IFERROR(VLOOKUP(B43,'Egyéni lista'!$B$4:$L$263,3,0),0)</f>
        <v>Am. ffi</v>
      </c>
      <c r="E43" s="136">
        <f>IFERROR(VLOOKUP(B43,'Egyéni lista'!$B$4:$L$263,4,0),0)</f>
        <v>157</v>
      </c>
      <c r="F43" s="137">
        <f>IFERROR(VLOOKUP(B43,'Egyéni lista'!$B$4:$L$263,5,0),0)</f>
        <v>120</v>
      </c>
      <c r="G43" s="137">
        <f>IFERROR(VLOOKUP(B43,'Egyéni lista'!$B$4:$L$263,6,0),0)</f>
        <v>129</v>
      </c>
      <c r="H43" s="137">
        <f>IFERROR(VLOOKUP(B43,'Egyéni lista'!$B$4:$L$263,7,0),0)</f>
        <v>118</v>
      </c>
      <c r="I43" s="138">
        <f>IFERROR(VLOOKUP(B43,'Egyéni lista'!$B$4:$L$263,8,0),0)</f>
        <v>359</v>
      </c>
      <c r="J43" s="139">
        <f>IFERROR(VLOOKUP(B43,'Egyéni lista'!$B$4:$L$263,9,0),0)</f>
        <v>165</v>
      </c>
      <c r="K43" s="152">
        <f>IFERROR(VLOOKUP(B43,'Egyéni lista'!$B$4:$L$263,10,0),0)</f>
        <v>524</v>
      </c>
      <c r="L43" s="48">
        <f>IFERROR(VLOOKUP(B43,'Egyéni lista'!$B$4:$L$263,11,0),0)</f>
        <v>6</v>
      </c>
      <c r="M43" s="251">
        <f>SUM(E40:H43)</f>
        <v>2078</v>
      </c>
    </row>
    <row r="44" spans="1:13" ht="15" customHeight="1" x14ac:dyDescent="0.2">
      <c r="A44" s="216" t="s">
        <v>26</v>
      </c>
      <c r="B44" s="167" t="s">
        <v>396</v>
      </c>
      <c r="C44" s="35" t="str">
        <f>IFERROR(VLOOKUP(B44,'Egyéni lista'!$B$4:$L$263,2,0),0)</f>
        <v>Padragi Bikák</v>
      </c>
      <c r="D44" s="36" t="str">
        <f>IFERROR(VLOOKUP(B44,'Egyéni lista'!$B$4:$L$263,3,0),0)</f>
        <v>Am. ffi</v>
      </c>
      <c r="E44" s="28">
        <f>IFERROR(VLOOKUP(B44,'Egyéni lista'!$B$4:$L$263,4,0),0)</f>
        <v>130</v>
      </c>
      <c r="F44" s="28">
        <f>IFERROR(VLOOKUP(B44,'Egyéni lista'!$B$4:$L$263,5,0),0)</f>
        <v>165</v>
      </c>
      <c r="G44" s="28">
        <f>IFERROR(VLOOKUP(B44,'Egyéni lista'!$B$4:$L$263,6,0),0)</f>
        <v>125</v>
      </c>
      <c r="H44" s="28">
        <f>IFERROR(VLOOKUP(B44,'Egyéni lista'!$B$4:$L$263,7,0),0)</f>
        <v>124</v>
      </c>
      <c r="I44" s="121">
        <f>IFERROR(VLOOKUP(B44,'Egyéni lista'!$B$4:$L$263,8,0),0)</f>
        <v>362</v>
      </c>
      <c r="J44" s="132">
        <f>IFERROR(VLOOKUP(B44,'Egyéni lista'!$B$4:$L$263,9,0),0)</f>
        <v>182</v>
      </c>
      <c r="K44" s="150">
        <f>IFERROR(VLOOKUP(B44,'Egyéni lista'!$B$4:$L$263,10,0),0)</f>
        <v>544</v>
      </c>
      <c r="L44" s="37">
        <f>IFERROR(VLOOKUP(B44,'Egyéni lista'!$B$4:$L$263,11,0),0)</f>
        <v>6</v>
      </c>
      <c r="M44" s="38">
        <f>SUM(E44:H47)</f>
        <v>2054</v>
      </c>
    </row>
    <row r="45" spans="1:13" ht="15" customHeight="1" x14ac:dyDescent="0.2">
      <c r="A45" s="217"/>
      <c r="B45" s="102" t="s">
        <v>397</v>
      </c>
      <c r="C45" s="39" t="str">
        <f>IFERROR(VLOOKUP(B45,'Egyéni lista'!$B$4:$L$263,2,0),0)</f>
        <v>Padragi Bikák</v>
      </c>
      <c r="D45" s="40" t="str">
        <f>IFERROR(VLOOKUP(B45,'Egyéni lista'!$B$4:$L$263,3,0),0)</f>
        <v>Am. ffi</v>
      </c>
      <c r="E45" s="20">
        <f>IFERROR(VLOOKUP(B45,'Egyéni lista'!$B$4:$L$263,4,0),0)</f>
        <v>143</v>
      </c>
      <c r="F45" s="20">
        <f>IFERROR(VLOOKUP(B45,'Egyéni lista'!$B$4:$L$263,5,0),0)</f>
        <v>135</v>
      </c>
      <c r="G45" s="20">
        <f>IFERROR(VLOOKUP(B45,'Egyéni lista'!$B$4:$L$263,6,0),0)</f>
        <v>142</v>
      </c>
      <c r="H45" s="20">
        <f>IFERROR(VLOOKUP(B45,'Egyéni lista'!$B$4:$L$263,7,0),0)</f>
        <v>123</v>
      </c>
      <c r="I45" s="122">
        <f>IFERROR(VLOOKUP(B45,'Egyéni lista'!$B$4:$L$263,8,0),0)</f>
        <v>353</v>
      </c>
      <c r="J45" s="132">
        <f>IFERROR(VLOOKUP(B45,'Egyéni lista'!$B$4:$L$263,9,0),0)</f>
        <v>190</v>
      </c>
      <c r="K45" s="151">
        <f>IFERROR(VLOOKUP(B45,'Egyéni lista'!$B$4:$L$263,10,0),0)</f>
        <v>543</v>
      </c>
      <c r="L45" s="41">
        <f>IFERROR(VLOOKUP(B45,'Egyéni lista'!$B$4:$L$263,11,0),0)</f>
        <v>4</v>
      </c>
      <c r="M45" s="42">
        <f>SUM(E44:H47)</f>
        <v>2054</v>
      </c>
    </row>
    <row r="46" spans="1:13" ht="15" customHeight="1" x14ac:dyDescent="0.2">
      <c r="A46" s="217"/>
      <c r="B46" s="102" t="s">
        <v>398</v>
      </c>
      <c r="C46" s="43" t="str">
        <f>IFERROR(VLOOKUP(B46,'Egyéni lista'!$B$4:$L$263,2,0),0)</f>
        <v>Padragi Bikák</v>
      </c>
      <c r="D46" s="44" t="str">
        <f>IFERROR(VLOOKUP(B46,'Egyéni lista'!$B$4:$L$263,3,0),0)</f>
        <v>Am. ffi</v>
      </c>
      <c r="E46" s="134">
        <f>IFERROR(VLOOKUP(B46,'Egyéni lista'!$B$4:$L$263,4,0),0)</f>
        <v>112</v>
      </c>
      <c r="F46" s="134">
        <f>IFERROR(VLOOKUP(B46,'Egyéni lista'!$B$4:$L$263,5,0),0)</f>
        <v>124</v>
      </c>
      <c r="G46" s="134">
        <f>IFERROR(VLOOKUP(B46,'Egyéni lista'!$B$4:$L$263,6,0),0)</f>
        <v>134</v>
      </c>
      <c r="H46" s="134">
        <f>IFERROR(VLOOKUP(B46,'Egyéni lista'!$B$4:$L$263,7,0),0)</f>
        <v>136</v>
      </c>
      <c r="I46" s="135">
        <f>IFERROR(VLOOKUP(B46,'Egyéni lista'!$B$4:$L$263,8,0),0)</f>
        <v>365</v>
      </c>
      <c r="J46" s="133">
        <f>IFERROR(VLOOKUP(B46,'Egyéni lista'!$B$4:$L$263,9,0),0)</f>
        <v>141</v>
      </c>
      <c r="K46" s="151">
        <f>IFERROR(VLOOKUP(B46,'Egyéni lista'!$B$4:$L$263,10,0),0)</f>
        <v>506</v>
      </c>
      <c r="L46" s="45">
        <f>IFERROR(VLOOKUP(B46,'Egyéni lista'!$B$4:$L$263,11,0),0)</f>
        <v>9</v>
      </c>
      <c r="M46" s="42">
        <f>SUM(E44:H47)</f>
        <v>2054</v>
      </c>
    </row>
    <row r="47" spans="1:13" ht="15" customHeight="1" thickBot="1" x14ac:dyDescent="0.25">
      <c r="A47" s="218"/>
      <c r="B47" s="168" t="s">
        <v>399</v>
      </c>
      <c r="C47" s="46" t="str">
        <f>IFERROR(VLOOKUP(B47,'Egyéni lista'!$B$4:$L$263,2,0),0)</f>
        <v>Padragi Bikák</v>
      </c>
      <c r="D47" s="47" t="str">
        <f>IFERROR(VLOOKUP(B47,'Egyéni lista'!$B$4:$L$263,3,0),0)</f>
        <v>Am. ffi</v>
      </c>
      <c r="E47" s="136">
        <f>IFERROR(VLOOKUP(B47,'Egyéni lista'!$B$4:$L$263,4,0),0)</f>
        <v>97</v>
      </c>
      <c r="F47" s="137">
        <f>IFERROR(VLOOKUP(B47,'Egyéni lista'!$B$4:$L$263,5,0),0)</f>
        <v>138</v>
      </c>
      <c r="G47" s="137">
        <f>IFERROR(VLOOKUP(B47,'Egyéni lista'!$B$4:$L$263,6,0),0)</f>
        <v>126</v>
      </c>
      <c r="H47" s="137">
        <f>IFERROR(VLOOKUP(B47,'Egyéni lista'!$B$4:$L$263,7,0),0)</f>
        <v>100</v>
      </c>
      <c r="I47" s="138">
        <f>IFERROR(VLOOKUP(B47,'Egyéni lista'!$B$4:$L$263,8,0),0)</f>
        <v>316</v>
      </c>
      <c r="J47" s="139">
        <f>IFERROR(VLOOKUP(B47,'Egyéni lista'!$B$4:$L$263,9,0),0)</f>
        <v>145</v>
      </c>
      <c r="K47" s="152">
        <f>IFERROR(VLOOKUP(B47,'Egyéni lista'!$B$4:$L$263,10,0),0)</f>
        <v>461</v>
      </c>
      <c r="L47" s="48">
        <f>IFERROR(VLOOKUP(B47,'Egyéni lista'!$B$4:$L$263,11,0),0)</f>
        <v>15</v>
      </c>
      <c r="M47" s="251">
        <f>SUM(E44:H47)</f>
        <v>2054</v>
      </c>
    </row>
    <row r="48" spans="1:13" ht="15" customHeight="1" x14ac:dyDescent="0.25">
      <c r="A48" s="216" t="s">
        <v>27</v>
      </c>
      <c r="B48" s="61" t="s">
        <v>293</v>
      </c>
      <c r="C48" s="35" t="str">
        <f>IFERROR(VLOOKUP(B48,'Egyéni lista'!$B$4:$L$263,2,0),0)</f>
        <v>OLD BOYS</v>
      </c>
      <c r="D48" s="36" t="str">
        <f>IFERROR(VLOOKUP(B48,'Egyéni lista'!$B$4:$L$263,3,0),0)</f>
        <v>Am. ffi szen</v>
      </c>
      <c r="E48" s="28">
        <f>IFERROR(VLOOKUP(B48,'Egyéni lista'!$B$4:$L$263,4,0),0)</f>
        <v>143</v>
      </c>
      <c r="F48" s="28">
        <f>IFERROR(VLOOKUP(B48,'Egyéni lista'!$B$4:$L$263,5,0),0)</f>
        <v>109</v>
      </c>
      <c r="G48" s="28">
        <f>IFERROR(VLOOKUP(B48,'Egyéni lista'!$B$4:$L$263,6,0),0)</f>
        <v>140</v>
      </c>
      <c r="H48" s="28">
        <f>IFERROR(VLOOKUP(B48,'Egyéni lista'!$B$4:$L$263,7,0),0)</f>
        <v>143</v>
      </c>
      <c r="I48" s="121">
        <f>IFERROR(VLOOKUP(B48,'Egyéni lista'!$B$4:$L$263,8,0),0)</f>
        <v>371</v>
      </c>
      <c r="J48" s="132">
        <f>IFERROR(VLOOKUP(B48,'Egyéni lista'!$B$4:$L$263,9,0),0)</f>
        <v>164</v>
      </c>
      <c r="K48" s="150">
        <f>IFERROR(VLOOKUP(B48,'Egyéni lista'!$B$4:$L$263,10,0),0)</f>
        <v>535</v>
      </c>
      <c r="L48" s="37">
        <f>IFERROR(VLOOKUP(B48,'Egyéni lista'!$B$4:$L$263,11,0),0)</f>
        <v>7</v>
      </c>
      <c r="M48" s="38">
        <f>SUM(E48:H51)</f>
        <v>2043</v>
      </c>
    </row>
    <row r="49" spans="1:13" ht="15" customHeight="1" x14ac:dyDescent="0.25">
      <c r="A49" s="217"/>
      <c r="B49" s="165" t="s">
        <v>297</v>
      </c>
      <c r="C49" s="39" t="str">
        <f>IFERROR(VLOOKUP(B49,'Egyéni lista'!$B$4:$L$263,2,0),0)</f>
        <v>OLD BOYS</v>
      </c>
      <c r="D49" s="40" t="str">
        <f>IFERROR(VLOOKUP(B49,'Egyéni lista'!$B$4:$L$263,3,0),0)</f>
        <v>Am. ffi szen</v>
      </c>
      <c r="E49" s="20">
        <f>IFERROR(VLOOKUP(B49,'Egyéni lista'!$B$4:$L$263,4,0),0)</f>
        <v>126</v>
      </c>
      <c r="F49" s="20">
        <f>IFERROR(VLOOKUP(B49,'Egyéni lista'!$B$4:$L$263,5,0),0)</f>
        <v>115</v>
      </c>
      <c r="G49" s="20">
        <f>IFERROR(VLOOKUP(B49,'Egyéni lista'!$B$4:$L$263,6,0),0)</f>
        <v>128</v>
      </c>
      <c r="H49" s="20">
        <f>IFERROR(VLOOKUP(B49,'Egyéni lista'!$B$4:$L$263,7,0),0)</f>
        <v>161</v>
      </c>
      <c r="I49" s="122">
        <f>IFERROR(VLOOKUP(B49,'Egyéni lista'!$B$4:$L$263,8,0),0)</f>
        <v>360</v>
      </c>
      <c r="J49" s="132">
        <f>IFERROR(VLOOKUP(B49,'Egyéni lista'!$B$4:$L$263,9,0),0)</f>
        <v>170</v>
      </c>
      <c r="K49" s="151">
        <f>IFERROR(VLOOKUP(B49,'Egyéni lista'!$B$4:$L$263,10,0),0)</f>
        <v>530</v>
      </c>
      <c r="L49" s="41">
        <f>IFERROR(VLOOKUP(B49,'Egyéni lista'!$B$4:$L$263,11,0),0)</f>
        <v>12</v>
      </c>
      <c r="M49" s="42">
        <f>SUM(E48:H51)</f>
        <v>2043</v>
      </c>
    </row>
    <row r="50" spans="1:13" ht="15" customHeight="1" x14ac:dyDescent="0.25">
      <c r="A50" s="217"/>
      <c r="B50" s="165" t="s">
        <v>296</v>
      </c>
      <c r="C50" s="43" t="str">
        <f>IFERROR(VLOOKUP(B50,'Egyéni lista'!$B$4:$L$263,2,0),0)</f>
        <v>OLD BOYS</v>
      </c>
      <c r="D50" s="44" t="str">
        <f>IFERROR(VLOOKUP(B50,'Egyéni lista'!$B$4:$L$263,3,0),0)</f>
        <v>Am. ffi szen</v>
      </c>
      <c r="E50" s="134">
        <f>IFERROR(VLOOKUP(B50,'Egyéni lista'!$B$4:$L$263,4,0),0)</f>
        <v>132</v>
      </c>
      <c r="F50" s="134">
        <f>IFERROR(VLOOKUP(B50,'Egyéni lista'!$B$4:$L$263,5,0),0)</f>
        <v>132</v>
      </c>
      <c r="G50" s="134">
        <f>IFERROR(VLOOKUP(B50,'Egyéni lista'!$B$4:$L$263,6,0),0)</f>
        <v>134</v>
      </c>
      <c r="H50" s="134">
        <f>IFERROR(VLOOKUP(B50,'Egyéni lista'!$B$4:$L$263,7,0),0)</f>
        <v>128</v>
      </c>
      <c r="I50" s="135">
        <f>IFERROR(VLOOKUP(B50,'Egyéni lista'!$B$4:$L$263,8,0),0)</f>
        <v>357</v>
      </c>
      <c r="J50" s="133">
        <f>IFERROR(VLOOKUP(B50,'Egyéni lista'!$B$4:$L$263,9,0),0)</f>
        <v>169</v>
      </c>
      <c r="K50" s="151">
        <f>IFERROR(VLOOKUP(B50,'Egyéni lista'!$B$4:$L$263,10,0),0)</f>
        <v>526</v>
      </c>
      <c r="L50" s="45">
        <f>IFERROR(VLOOKUP(B50,'Egyéni lista'!$B$4:$L$263,11,0),0)</f>
        <v>3</v>
      </c>
      <c r="M50" s="42">
        <f>SUM(E48:H51)</f>
        <v>2043</v>
      </c>
    </row>
    <row r="51" spans="1:13" ht="15" customHeight="1" thickBot="1" x14ac:dyDescent="0.3">
      <c r="A51" s="218"/>
      <c r="B51" s="169" t="s">
        <v>295</v>
      </c>
      <c r="C51" s="46" t="str">
        <f>IFERROR(VLOOKUP(B51,'Egyéni lista'!$B$4:$L$263,2,0),0)</f>
        <v>OLD BOYS</v>
      </c>
      <c r="D51" s="47" t="str">
        <f>IFERROR(VLOOKUP(B51,'Egyéni lista'!$B$4:$L$263,3,0),0)</f>
        <v>Am. ffi szen</v>
      </c>
      <c r="E51" s="136">
        <f>IFERROR(VLOOKUP(B51,'Egyéni lista'!$B$4:$L$263,4,0),0)</f>
        <v>103</v>
      </c>
      <c r="F51" s="137">
        <f>IFERROR(VLOOKUP(B51,'Egyéni lista'!$B$4:$L$263,5,0),0)</f>
        <v>123</v>
      </c>
      <c r="G51" s="137">
        <f>IFERROR(VLOOKUP(B51,'Egyéni lista'!$B$4:$L$263,6,0),0)</f>
        <v>106</v>
      </c>
      <c r="H51" s="137">
        <f>IFERROR(VLOOKUP(B51,'Egyéni lista'!$B$4:$L$263,7,0),0)</f>
        <v>120</v>
      </c>
      <c r="I51" s="138">
        <f>IFERROR(VLOOKUP(B51,'Egyéni lista'!$B$4:$L$263,8,0),0)</f>
        <v>324</v>
      </c>
      <c r="J51" s="139">
        <f>IFERROR(VLOOKUP(B51,'Egyéni lista'!$B$4:$L$263,9,0),0)</f>
        <v>128</v>
      </c>
      <c r="K51" s="152">
        <f>IFERROR(VLOOKUP(B51,'Egyéni lista'!$B$4:$L$263,10,0),0)</f>
        <v>452</v>
      </c>
      <c r="L51" s="48">
        <f>IFERROR(VLOOKUP(B51,'Egyéni lista'!$B$4:$L$263,11,0),0)</f>
        <v>14</v>
      </c>
      <c r="M51" s="251">
        <f>SUM(E48:H51)</f>
        <v>2043</v>
      </c>
    </row>
    <row r="52" spans="1:13" ht="15" customHeight="1" x14ac:dyDescent="0.25">
      <c r="A52" s="216" t="s">
        <v>28</v>
      </c>
      <c r="B52" s="62" t="s">
        <v>414</v>
      </c>
      <c r="C52" s="35" t="str">
        <f>IFERROR(VLOOKUP(B52,'Egyéni lista'!$B$4:$L$263,2,0),0)</f>
        <v>Tökös Tekés</v>
      </c>
      <c r="D52" s="36" t="str">
        <f>IFERROR(VLOOKUP(B52,'Egyéni lista'!$B$4:$L$263,3,0),0)</f>
        <v>Am. ffi</v>
      </c>
      <c r="E52" s="28">
        <f>IFERROR(VLOOKUP(B52,'Egyéni lista'!$B$4:$L$263,4,0),0)</f>
        <v>100</v>
      </c>
      <c r="F52" s="28">
        <f>IFERROR(VLOOKUP(B52,'Egyéni lista'!$B$4:$L$263,5,0),0)</f>
        <v>108</v>
      </c>
      <c r="G52" s="28">
        <f>IFERROR(VLOOKUP(B52,'Egyéni lista'!$B$4:$L$263,6,0),0)</f>
        <v>119</v>
      </c>
      <c r="H52" s="28">
        <f>IFERROR(VLOOKUP(B52,'Egyéni lista'!$B$4:$L$263,7,0),0)</f>
        <v>146</v>
      </c>
      <c r="I52" s="121">
        <f>IFERROR(VLOOKUP(B52,'Egyéni lista'!$B$4:$L$263,8,0),0)</f>
        <v>332</v>
      </c>
      <c r="J52" s="132">
        <f>IFERROR(VLOOKUP(B52,'Egyéni lista'!$B$4:$L$263,9,0),0)</f>
        <v>141</v>
      </c>
      <c r="K52" s="150">
        <f>IFERROR(VLOOKUP(B52,'Egyéni lista'!$B$4:$L$263,10,0),0)</f>
        <v>473</v>
      </c>
      <c r="L52" s="37">
        <f>IFERROR(VLOOKUP(B52,'Egyéni lista'!$B$4:$L$263,11,0),0)</f>
        <v>20</v>
      </c>
      <c r="M52" s="38">
        <f>SUM(E52:H55)</f>
        <v>2018</v>
      </c>
    </row>
    <row r="53" spans="1:13" ht="15" customHeight="1" x14ac:dyDescent="0.25">
      <c r="A53" s="217"/>
      <c r="B53" s="63" t="s">
        <v>479</v>
      </c>
      <c r="C53" s="39" t="str">
        <f>IFERROR(VLOOKUP(B53,'Egyéni lista'!$B$4:$L$263,2,0),0)</f>
        <v>Tökös Tekés</v>
      </c>
      <c r="D53" s="40" t="str">
        <f>IFERROR(VLOOKUP(B53,'Egyéni lista'!$B$4:$L$263,3,0),0)</f>
        <v>Am. ffi</v>
      </c>
      <c r="E53" s="20">
        <f>IFERROR(VLOOKUP(B53,'Egyéni lista'!$B$4:$L$263,4,0),0)</f>
        <v>107</v>
      </c>
      <c r="F53" s="20">
        <f>IFERROR(VLOOKUP(B53,'Egyéni lista'!$B$4:$L$263,5,0),0)</f>
        <v>138</v>
      </c>
      <c r="G53" s="20">
        <f>IFERROR(VLOOKUP(B53,'Egyéni lista'!$B$4:$L$263,6,0),0)</f>
        <v>132</v>
      </c>
      <c r="H53" s="20">
        <f>IFERROR(VLOOKUP(B53,'Egyéni lista'!$B$4:$L$263,7,0),0)</f>
        <v>122</v>
      </c>
      <c r="I53" s="122">
        <f>IFERROR(VLOOKUP(B53,'Egyéni lista'!$B$4:$L$263,8,0),0)</f>
        <v>348</v>
      </c>
      <c r="J53" s="132">
        <f>IFERROR(VLOOKUP(B53,'Egyéni lista'!$B$4:$L$263,9,0),0)</f>
        <v>151</v>
      </c>
      <c r="K53" s="151">
        <f>IFERROR(VLOOKUP(B53,'Egyéni lista'!$B$4:$L$263,10,0),0)</f>
        <v>499</v>
      </c>
      <c r="L53" s="41">
        <f>IFERROR(VLOOKUP(B53,'Egyéni lista'!$B$4:$L$263,11,0),0)</f>
        <v>10</v>
      </c>
      <c r="M53" s="42">
        <f>SUM(E52:H55)</f>
        <v>2018</v>
      </c>
    </row>
    <row r="54" spans="1:13" ht="15" customHeight="1" x14ac:dyDescent="0.25">
      <c r="A54" s="217"/>
      <c r="B54" s="63" t="s">
        <v>480</v>
      </c>
      <c r="C54" s="43" t="str">
        <f>IFERROR(VLOOKUP(B54,'Egyéni lista'!$B$4:$L$263,2,0),0)</f>
        <v>Tökös Tekés</v>
      </c>
      <c r="D54" s="44" t="str">
        <f>IFERROR(VLOOKUP(B54,'Egyéni lista'!$B$4:$L$263,3,0),0)</f>
        <v>Am. ffi</v>
      </c>
      <c r="E54" s="134">
        <f>IFERROR(VLOOKUP(B54,'Egyéni lista'!$B$4:$L$263,4,0),0)</f>
        <v>161</v>
      </c>
      <c r="F54" s="134">
        <f>IFERROR(VLOOKUP(B54,'Egyéni lista'!$B$4:$L$263,5,0),0)</f>
        <v>131</v>
      </c>
      <c r="G54" s="134">
        <f>IFERROR(VLOOKUP(B54,'Egyéni lista'!$B$4:$L$263,6,0),0)</f>
        <v>142</v>
      </c>
      <c r="H54" s="134">
        <f>IFERROR(VLOOKUP(B54,'Egyéni lista'!$B$4:$L$263,7,0),0)</f>
        <v>132</v>
      </c>
      <c r="I54" s="135">
        <f>IFERROR(VLOOKUP(B54,'Egyéni lista'!$B$4:$L$263,8,0),0)</f>
        <v>381</v>
      </c>
      <c r="J54" s="133">
        <f>IFERROR(VLOOKUP(B54,'Egyéni lista'!$B$4:$L$263,9,0),0)</f>
        <v>185</v>
      </c>
      <c r="K54" s="151">
        <f>IFERROR(VLOOKUP(B54,'Egyéni lista'!$B$4:$L$263,10,0),0)</f>
        <v>566</v>
      </c>
      <c r="L54" s="45">
        <f>IFERROR(VLOOKUP(B54,'Egyéni lista'!$B$4:$L$263,11,0),0)</f>
        <v>6</v>
      </c>
      <c r="M54" s="42">
        <f>SUM(E52:H55)</f>
        <v>2018</v>
      </c>
    </row>
    <row r="55" spans="1:13" ht="15" customHeight="1" thickBot="1" x14ac:dyDescent="0.3">
      <c r="A55" s="218"/>
      <c r="B55" s="154" t="s">
        <v>409</v>
      </c>
      <c r="C55" s="46" t="str">
        <f>IFERROR(VLOOKUP(B55,'Egyéni lista'!$B$4:$L$263,2,0),0)</f>
        <v>Tökös Tekés</v>
      </c>
      <c r="D55" s="47" t="str">
        <f>IFERROR(VLOOKUP(B55,'Egyéni lista'!$B$4:$L$263,3,0),0)</f>
        <v>Am. ffi szen</v>
      </c>
      <c r="E55" s="136">
        <f>IFERROR(VLOOKUP(B55,'Egyéni lista'!$B$4:$L$263,4,0),0)</f>
        <v>105</v>
      </c>
      <c r="F55" s="137">
        <f>IFERROR(VLOOKUP(B55,'Egyéni lista'!$B$4:$L$263,5,0),0)</f>
        <v>131</v>
      </c>
      <c r="G55" s="137">
        <f>IFERROR(VLOOKUP(B55,'Egyéni lista'!$B$4:$L$263,6,0),0)</f>
        <v>123</v>
      </c>
      <c r="H55" s="137">
        <f>IFERROR(VLOOKUP(B55,'Egyéni lista'!$B$4:$L$263,7,0),0)</f>
        <v>121</v>
      </c>
      <c r="I55" s="138">
        <f>IFERROR(VLOOKUP(B55,'Egyéni lista'!$B$4:$L$263,8,0),0)</f>
        <v>324</v>
      </c>
      <c r="J55" s="139">
        <f>IFERROR(VLOOKUP(B55,'Egyéni lista'!$B$4:$L$263,9,0),0)</f>
        <v>156</v>
      </c>
      <c r="K55" s="152">
        <f>IFERROR(VLOOKUP(B55,'Egyéni lista'!$B$4:$L$263,10,0),0)</f>
        <v>480</v>
      </c>
      <c r="L55" s="48">
        <f>IFERROR(VLOOKUP(B55,'Egyéni lista'!$B$4:$L$263,11,0),0)</f>
        <v>16</v>
      </c>
      <c r="M55" s="251">
        <f>SUM(E52:H55)</f>
        <v>2018</v>
      </c>
    </row>
    <row r="56" spans="1:13" ht="15" customHeight="1" x14ac:dyDescent="0.25">
      <c r="A56" s="216" t="s">
        <v>29</v>
      </c>
      <c r="B56" s="62" t="s">
        <v>312</v>
      </c>
      <c r="C56" s="35" t="str">
        <f>IFERROR(VLOOKUP(B56,'Egyéni lista'!$B$4:$L$263,2,0),0)</f>
        <v>Kék Golyó</v>
      </c>
      <c r="D56" s="36" t="str">
        <f>IFERROR(VLOOKUP(B56,'Egyéni lista'!$B$4:$L$263,3,0),0)</f>
        <v>Am. ffi szen</v>
      </c>
      <c r="E56" s="28">
        <f>IFERROR(VLOOKUP(B56,'Egyéni lista'!$B$4:$L$263,4,0),0)</f>
        <v>128</v>
      </c>
      <c r="F56" s="28">
        <f>IFERROR(VLOOKUP(B56,'Egyéni lista'!$B$4:$L$263,5,0),0)</f>
        <v>142</v>
      </c>
      <c r="G56" s="28">
        <f>IFERROR(VLOOKUP(B56,'Egyéni lista'!$B$4:$L$263,6,0),0)</f>
        <v>138</v>
      </c>
      <c r="H56" s="28">
        <f>IFERROR(VLOOKUP(B56,'Egyéni lista'!$B$4:$L$263,7,0),0)</f>
        <v>131</v>
      </c>
      <c r="I56" s="121">
        <f>IFERROR(VLOOKUP(B56,'Egyéni lista'!$B$4:$L$263,8,0),0)</f>
        <v>365</v>
      </c>
      <c r="J56" s="132">
        <f>IFERROR(VLOOKUP(B56,'Egyéni lista'!$B$4:$L$263,9,0),0)</f>
        <v>174</v>
      </c>
      <c r="K56" s="150">
        <f>IFERROR(VLOOKUP(B56,'Egyéni lista'!$B$4:$L$263,10,0),0)</f>
        <v>539</v>
      </c>
      <c r="L56" s="156">
        <f>IFERROR(VLOOKUP(B56,'Egyéni lista'!$B$4:$L$263,11,0),0)</f>
        <v>9</v>
      </c>
      <c r="M56" s="38">
        <f>SUM(E56:H59)</f>
        <v>2017</v>
      </c>
    </row>
    <row r="57" spans="1:13" ht="15" customHeight="1" x14ac:dyDescent="0.25">
      <c r="A57" s="217"/>
      <c r="B57" s="63" t="s">
        <v>314</v>
      </c>
      <c r="C57" s="39" t="str">
        <f>IFERROR(VLOOKUP(B57,'Egyéni lista'!$B$4:$L$263,2,0),0)</f>
        <v>Kék Golyó</v>
      </c>
      <c r="D57" s="40" t="str">
        <f>IFERROR(VLOOKUP(B57,'Egyéni lista'!$B$4:$L$263,3,0),0)</f>
        <v>Am. ffi szen</v>
      </c>
      <c r="E57" s="20">
        <f>IFERROR(VLOOKUP(B57,'Egyéni lista'!$B$4:$L$263,4,0),0)</f>
        <v>113</v>
      </c>
      <c r="F57" s="20">
        <f>IFERROR(VLOOKUP(B57,'Egyéni lista'!$B$4:$L$263,5,0),0)</f>
        <v>132</v>
      </c>
      <c r="G57" s="20">
        <f>IFERROR(VLOOKUP(B57,'Egyéni lista'!$B$4:$L$263,6,0),0)</f>
        <v>129</v>
      </c>
      <c r="H57" s="20">
        <f>IFERROR(VLOOKUP(B57,'Egyéni lista'!$B$4:$L$263,7,0),0)</f>
        <v>125</v>
      </c>
      <c r="I57" s="122">
        <f>IFERROR(VLOOKUP(B57,'Egyéni lista'!$B$4:$L$263,8,0),0)</f>
        <v>344</v>
      </c>
      <c r="J57" s="132">
        <f>IFERROR(VLOOKUP(B57,'Egyéni lista'!$B$4:$L$263,9,0),0)</f>
        <v>155</v>
      </c>
      <c r="K57" s="151">
        <f>IFERROR(VLOOKUP(B57,'Egyéni lista'!$B$4:$L$263,10,0),0)</f>
        <v>499</v>
      </c>
      <c r="L57" s="158">
        <f>IFERROR(VLOOKUP(B57,'Egyéni lista'!$B$4:$L$263,11,0),0)</f>
        <v>11</v>
      </c>
      <c r="M57" s="42">
        <f>SUM(E56:H59)</f>
        <v>2017</v>
      </c>
    </row>
    <row r="58" spans="1:13" ht="15" customHeight="1" x14ac:dyDescent="0.25">
      <c r="A58" s="217"/>
      <c r="B58" s="63" t="s">
        <v>315</v>
      </c>
      <c r="C58" s="43" t="str">
        <f>IFERROR(VLOOKUP(B58,'Egyéni lista'!$B$4:$L$263,2,0),0)</f>
        <v>Kék Golyó</v>
      </c>
      <c r="D58" s="44" t="str">
        <f>IFERROR(VLOOKUP(B58,'Egyéni lista'!$B$4:$L$263,3,0),0)</f>
        <v>Am. ffi szen</v>
      </c>
      <c r="E58" s="134">
        <f>IFERROR(VLOOKUP(B58,'Egyéni lista'!$B$4:$L$263,4,0),0)</f>
        <v>113</v>
      </c>
      <c r="F58" s="134">
        <f>IFERROR(VLOOKUP(B58,'Egyéni lista'!$B$4:$L$263,5,0),0)</f>
        <v>122</v>
      </c>
      <c r="G58" s="134">
        <f>IFERROR(VLOOKUP(B58,'Egyéni lista'!$B$4:$L$263,6,0),0)</f>
        <v>134</v>
      </c>
      <c r="H58" s="134">
        <f>IFERROR(VLOOKUP(B58,'Egyéni lista'!$B$4:$L$263,7,0),0)</f>
        <v>122</v>
      </c>
      <c r="I58" s="135">
        <f>IFERROR(VLOOKUP(B58,'Egyéni lista'!$B$4:$L$263,8,0),0)</f>
        <v>349</v>
      </c>
      <c r="J58" s="133">
        <f>IFERROR(VLOOKUP(B58,'Egyéni lista'!$B$4:$L$263,9,0),0)</f>
        <v>142</v>
      </c>
      <c r="K58" s="151">
        <f>IFERROR(VLOOKUP(B58,'Egyéni lista'!$B$4:$L$263,10,0),0)</f>
        <v>491</v>
      </c>
      <c r="L58" s="160">
        <f>IFERROR(VLOOKUP(B58,'Egyéni lista'!$B$4:$L$263,11,0),0)</f>
        <v>14</v>
      </c>
      <c r="M58" s="42">
        <f>SUM(E56:H59)</f>
        <v>2017</v>
      </c>
    </row>
    <row r="59" spans="1:13" ht="15" customHeight="1" thickBot="1" x14ac:dyDescent="0.25">
      <c r="A59" s="218"/>
      <c r="B59" s="153" t="s">
        <v>316</v>
      </c>
      <c r="C59" s="46" t="str">
        <f>IFERROR(VLOOKUP(B59,'Egyéni lista'!$B$4:$L$263,2,0),0)</f>
        <v>Kék Golyó</v>
      </c>
      <c r="D59" s="47" t="str">
        <f>IFERROR(VLOOKUP(B59,'Egyéni lista'!$B$4:$L$263,3,0),0)</f>
        <v>Am. ffi szen</v>
      </c>
      <c r="E59" s="136">
        <f>IFERROR(VLOOKUP(B59,'Egyéni lista'!$B$4:$L$263,4,0),0)</f>
        <v>119</v>
      </c>
      <c r="F59" s="137">
        <f>IFERROR(VLOOKUP(B59,'Egyéni lista'!$B$4:$L$263,5,0),0)</f>
        <v>113</v>
      </c>
      <c r="G59" s="137">
        <f>IFERROR(VLOOKUP(B59,'Egyéni lista'!$B$4:$L$263,6,0),0)</f>
        <v>122</v>
      </c>
      <c r="H59" s="137">
        <f>IFERROR(VLOOKUP(B59,'Egyéni lista'!$B$4:$L$263,7,0),0)</f>
        <v>134</v>
      </c>
      <c r="I59" s="138">
        <f>IFERROR(VLOOKUP(B59,'Egyéni lista'!$B$4:$L$263,8,0),0)</f>
        <v>352</v>
      </c>
      <c r="J59" s="139">
        <f>IFERROR(VLOOKUP(B59,'Egyéni lista'!$B$4:$L$263,9,0),0)</f>
        <v>136</v>
      </c>
      <c r="K59" s="152">
        <f>IFERROR(VLOOKUP(B59,'Egyéni lista'!$B$4:$L$263,10,0),0)</f>
        <v>488</v>
      </c>
      <c r="L59" s="162">
        <f>IFERROR(VLOOKUP(B59,'Egyéni lista'!$B$4:$L$263,11,0),0)</f>
        <v>9</v>
      </c>
      <c r="M59" s="251">
        <f>SUM(E56:H59)</f>
        <v>2017</v>
      </c>
    </row>
    <row r="60" spans="1:13" ht="15" customHeight="1" x14ac:dyDescent="0.25">
      <c r="A60" s="216" t="s">
        <v>30</v>
      </c>
      <c r="B60" s="62" t="s">
        <v>328</v>
      </c>
      <c r="C60" s="35" t="str">
        <f>IFERROR(VLOOKUP(B60,'Egyéni lista'!$B$4:$L$263,2,0),0)</f>
        <v>Lumberfa</v>
      </c>
      <c r="D60" s="36" t="str">
        <f>IFERROR(VLOOKUP(B60,'Egyéni lista'!$B$4:$L$263,3,0),0)</f>
        <v>Am. ffi</v>
      </c>
      <c r="E60" s="28">
        <f>IFERROR(VLOOKUP(B60,'Egyéni lista'!$B$4:$L$263,4,0),0)</f>
        <v>128</v>
      </c>
      <c r="F60" s="28">
        <f>IFERROR(VLOOKUP(B60,'Egyéni lista'!$B$4:$L$263,5,0),0)</f>
        <v>164</v>
      </c>
      <c r="G60" s="28">
        <f>IFERROR(VLOOKUP(B60,'Egyéni lista'!$B$4:$L$263,6,0),0)</f>
        <v>130</v>
      </c>
      <c r="H60" s="28">
        <f>IFERROR(VLOOKUP(B60,'Egyéni lista'!$B$4:$L$263,7,0),0)</f>
        <v>118</v>
      </c>
      <c r="I60" s="121">
        <f>IFERROR(VLOOKUP(B60,'Egyéni lista'!$B$4:$L$263,8,0),0)</f>
        <v>365</v>
      </c>
      <c r="J60" s="132">
        <f>IFERROR(VLOOKUP(B60,'Egyéni lista'!$B$4:$L$263,9,0),0)</f>
        <v>175</v>
      </c>
      <c r="K60" s="150">
        <f>IFERROR(VLOOKUP(B60,'Egyéni lista'!$B$4:$L$263,10,0),0)</f>
        <v>540</v>
      </c>
      <c r="L60" s="156">
        <f>IFERROR(VLOOKUP(B60,'Egyéni lista'!$B$4:$L$263,11,0),0)</f>
        <v>4</v>
      </c>
      <c r="M60" s="38">
        <f>SUM(E60:H63)</f>
        <v>1974</v>
      </c>
    </row>
    <row r="61" spans="1:13" ht="15" customHeight="1" x14ac:dyDescent="0.25">
      <c r="A61" s="217"/>
      <c r="B61" s="63" t="s">
        <v>330</v>
      </c>
      <c r="C61" s="39" t="str">
        <f>IFERROR(VLOOKUP(B61,'Egyéni lista'!$B$4:$L$263,2,0),0)</f>
        <v>Lumberfa</v>
      </c>
      <c r="D61" s="40" t="str">
        <f>IFERROR(VLOOKUP(B61,'Egyéni lista'!$B$4:$L$263,3,0),0)</f>
        <v>Am. ffi</v>
      </c>
      <c r="E61" s="20">
        <f>IFERROR(VLOOKUP(B61,'Egyéni lista'!$B$4:$L$263,4,0),0)</f>
        <v>138</v>
      </c>
      <c r="F61" s="20">
        <f>IFERROR(VLOOKUP(B61,'Egyéni lista'!$B$4:$L$263,5,0),0)</f>
        <v>134</v>
      </c>
      <c r="G61" s="20">
        <f>IFERROR(VLOOKUP(B61,'Egyéni lista'!$B$4:$L$263,6,0),0)</f>
        <v>129</v>
      </c>
      <c r="H61" s="20">
        <f>IFERROR(VLOOKUP(B61,'Egyéni lista'!$B$4:$L$263,7,0),0)</f>
        <v>100</v>
      </c>
      <c r="I61" s="122">
        <f>IFERROR(VLOOKUP(B61,'Egyéni lista'!$B$4:$L$263,8,0),0)</f>
        <v>353</v>
      </c>
      <c r="J61" s="132">
        <f>IFERROR(VLOOKUP(B61,'Egyéni lista'!$B$4:$L$263,9,0),0)</f>
        <v>148</v>
      </c>
      <c r="K61" s="151">
        <f>IFERROR(VLOOKUP(B61,'Egyéni lista'!$B$4:$L$263,10,0),0)</f>
        <v>501</v>
      </c>
      <c r="L61" s="158">
        <f>IFERROR(VLOOKUP(B61,'Egyéni lista'!$B$4:$L$263,11,0),0)</f>
        <v>10</v>
      </c>
      <c r="M61" s="42">
        <f>SUM(E60:H63)</f>
        <v>1974</v>
      </c>
    </row>
    <row r="62" spans="1:13" ht="15" customHeight="1" x14ac:dyDescent="0.25">
      <c r="A62" s="217"/>
      <c r="B62" s="63" t="s">
        <v>327</v>
      </c>
      <c r="C62" s="43" t="str">
        <f>IFERROR(VLOOKUP(B62,'Egyéni lista'!$B$4:$L$263,2,0),0)</f>
        <v>Lumberfa</v>
      </c>
      <c r="D62" s="44" t="str">
        <f>IFERROR(VLOOKUP(B62,'Egyéni lista'!$B$4:$L$263,3,0),0)</f>
        <v>Am. ffi</v>
      </c>
      <c r="E62" s="134">
        <f>IFERROR(VLOOKUP(B62,'Egyéni lista'!$B$4:$L$263,4,0),0)</f>
        <v>115</v>
      </c>
      <c r="F62" s="134">
        <f>IFERROR(VLOOKUP(B62,'Egyéni lista'!$B$4:$L$263,5,0),0)</f>
        <v>127</v>
      </c>
      <c r="G62" s="134">
        <f>IFERROR(VLOOKUP(B62,'Egyéni lista'!$B$4:$L$263,6,0),0)</f>
        <v>107</v>
      </c>
      <c r="H62" s="134">
        <f>IFERROR(VLOOKUP(B62,'Egyéni lista'!$B$4:$L$263,7,0),0)</f>
        <v>130</v>
      </c>
      <c r="I62" s="135">
        <f>IFERROR(VLOOKUP(B62,'Egyéni lista'!$B$4:$L$263,8,0),0)</f>
        <v>350</v>
      </c>
      <c r="J62" s="133">
        <f>IFERROR(VLOOKUP(B62,'Egyéni lista'!$B$4:$L$263,9,0),0)</f>
        <v>129</v>
      </c>
      <c r="K62" s="151">
        <f>IFERROR(VLOOKUP(B62,'Egyéni lista'!$B$4:$L$263,10,0),0)</f>
        <v>479</v>
      </c>
      <c r="L62" s="160">
        <f>IFERROR(VLOOKUP(B62,'Egyéni lista'!$B$4:$L$263,11,0),0)</f>
        <v>14</v>
      </c>
      <c r="M62" s="42">
        <f>SUM(E60:H63)</f>
        <v>1974</v>
      </c>
    </row>
    <row r="63" spans="1:13" ht="15" customHeight="1" thickBot="1" x14ac:dyDescent="0.25">
      <c r="A63" s="218"/>
      <c r="B63" s="153" t="s">
        <v>329</v>
      </c>
      <c r="C63" s="46" t="str">
        <f>IFERROR(VLOOKUP(B63,'Egyéni lista'!$B$4:$L$263,2,0),0)</f>
        <v>Lumberfa</v>
      </c>
      <c r="D63" s="47" t="str">
        <f>IFERROR(VLOOKUP(B63,'Egyéni lista'!$B$4:$L$263,3,0),0)</f>
        <v>Am. ffi</v>
      </c>
      <c r="E63" s="136">
        <f>IFERROR(VLOOKUP(B63,'Egyéni lista'!$B$4:$L$263,4,0),0)</f>
        <v>114</v>
      </c>
      <c r="F63" s="137">
        <f>IFERROR(VLOOKUP(B63,'Egyéni lista'!$B$4:$L$263,5,0),0)</f>
        <v>111</v>
      </c>
      <c r="G63" s="137">
        <f>IFERROR(VLOOKUP(B63,'Egyéni lista'!$B$4:$L$263,6,0),0)</f>
        <v>110</v>
      </c>
      <c r="H63" s="137">
        <f>IFERROR(VLOOKUP(B63,'Egyéni lista'!$B$4:$L$263,7,0),0)</f>
        <v>119</v>
      </c>
      <c r="I63" s="138">
        <f>IFERROR(VLOOKUP(B63,'Egyéni lista'!$B$4:$L$263,8,0),0)</f>
        <v>350</v>
      </c>
      <c r="J63" s="139">
        <f>IFERROR(VLOOKUP(B63,'Egyéni lista'!$B$4:$L$263,9,0),0)</f>
        <v>104</v>
      </c>
      <c r="K63" s="152">
        <f>IFERROR(VLOOKUP(B63,'Egyéni lista'!$B$4:$L$263,10,0),0)</f>
        <v>454</v>
      </c>
      <c r="L63" s="162">
        <f>IFERROR(VLOOKUP(B63,'Egyéni lista'!$B$4:$L$263,11,0),0)</f>
        <v>13</v>
      </c>
      <c r="M63" s="251">
        <f>SUM(E60:H63)</f>
        <v>1974</v>
      </c>
    </row>
    <row r="64" spans="1:13" ht="15" customHeight="1" x14ac:dyDescent="0.25">
      <c r="A64" s="216" t="s">
        <v>31</v>
      </c>
      <c r="B64" s="204" t="s">
        <v>554</v>
      </c>
      <c r="C64" s="35" t="str">
        <f>IFERROR(VLOOKUP(B64,'Egyéni lista'!$B$4:$L$263,2,0),0)</f>
        <v>Uraiújfalu 2</v>
      </c>
      <c r="D64" s="36" t="str">
        <f>IFERROR(VLOOKUP(B64,'Egyéni lista'!$B$4:$L$263,3,0),0)</f>
        <v>Am. ffi</v>
      </c>
      <c r="E64" s="28">
        <f>IFERROR(VLOOKUP(B64,'Egyéni lista'!$B$4:$L$263,4,0),0)</f>
        <v>120</v>
      </c>
      <c r="F64" s="28">
        <f>IFERROR(VLOOKUP(B64,'Egyéni lista'!$B$4:$L$263,5,0),0)</f>
        <v>109</v>
      </c>
      <c r="G64" s="28">
        <f>IFERROR(VLOOKUP(B64,'Egyéni lista'!$B$4:$L$263,6,0),0)</f>
        <v>119</v>
      </c>
      <c r="H64" s="28">
        <f>IFERROR(VLOOKUP(B64,'Egyéni lista'!$B$4:$L$263,7,0),0)</f>
        <v>123</v>
      </c>
      <c r="I64" s="121">
        <f>IFERROR(VLOOKUP(B64,'Egyéni lista'!$B$4:$L$263,8,0),0)</f>
        <v>323</v>
      </c>
      <c r="J64" s="132">
        <f>IFERROR(VLOOKUP(B64,'Egyéni lista'!$B$4:$L$263,9,0),0)</f>
        <v>148</v>
      </c>
      <c r="K64" s="150">
        <f>IFERROR(VLOOKUP(B64,'Egyéni lista'!$B$4:$L$263,10,0),0)</f>
        <v>471</v>
      </c>
      <c r="L64" s="37">
        <f>IFERROR(VLOOKUP(B64,'Egyéni lista'!$B$4:$L$263,11,0),0)</f>
        <v>13</v>
      </c>
      <c r="M64" s="38">
        <f>SUM(E64:H67)</f>
        <v>1964</v>
      </c>
    </row>
    <row r="65" spans="1:13" ht="15" customHeight="1" x14ac:dyDescent="0.25">
      <c r="A65" s="217"/>
      <c r="B65" s="189" t="s">
        <v>556</v>
      </c>
      <c r="C65" s="39" t="str">
        <f>IFERROR(VLOOKUP(B65,'Egyéni lista'!$B$4:$L$263,2,0),0)</f>
        <v>Uraiújfalu 2</v>
      </c>
      <c r="D65" s="40" t="str">
        <f>IFERROR(VLOOKUP(B65,'Egyéni lista'!$B$4:$L$263,3,0),0)</f>
        <v>Am. ffi</v>
      </c>
      <c r="E65" s="20">
        <f>IFERROR(VLOOKUP(B65,'Egyéni lista'!$B$4:$L$263,4,0),0)</f>
        <v>131</v>
      </c>
      <c r="F65" s="20">
        <f>IFERROR(VLOOKUP(B65,'Egyéni lista'!$B$4:$L$263,5,0),0)</f>
        <v>128</v>
      </c>
      <c r="G65" s="20">
        <f>IFERROR(VLOOKUP(B65,'Egyéni lista'!$B$4:$L$263,6,0),0)</f>
        <v>120</v>
      </c>
      <c r="H65" s="20">
        <f>IFERROR(VLOOKUP(B65,'Egyéni lista'!$B$4:$L$263,7,0),0)</f>
        <v>122</v>
      </c>
      <c r="I65" s="122">
        <f>IFERROR(VLOOKUP(B65,'Egyéni lista'!$B$4:$L$263,8,0),0)</f>
        <v>355</v>
      </c>
      <c r="J65" s="132">
        <f>IFERROR(VLOOKUP(B65,'Egyéni lista'!$B$4:$L$263,9,0),0)</f>
        <v>146</v>
      </c>
      <c r="K65" s="151">
        <f>IFERROR(VLOOKUP(B65,'Egyéni lista'!$B$4:$L$263,10,0),0)</f>
        <v>501</v>
      </c>
      <c r="L65" s="41">
        <f>IFERROR(VLOOKUP(B65,'Egyéni lista'!$B$4:$L$263,11,0),0)</f>
        <v>11</v>
      </c>
      <c r="M65" s="42">
        <f>SUM(E64:H67)</f>
        <v>1964</v>
      </c>
    </row>
    <row r="66" spans="1:13" ht="15" customHeight="1" x14ac:dyDescent="0.25">
      <c r="A66" s="217"/>
      <c r="B66" s="189" t="s">
        <v>557</v>
      </c>
      <c r="C66" s="43" t="str">
        <f>IFERROR(VLOOKUP(B66,'Egyéni lista'!$B$4:$L$263,2,0),0)</f>
        <v>Uraiújfalu 2</v>
      </c>
      <c r="D66" s="44" t="str">
        <f>IFERROR(VLOOKUP(B66,'Egyéni lista'!$B$4:$L$263,3,0),0)</f>
        <v>Am. ffi</v>
      </c>
      <c r="E66" s="134">
        <f>IFERROR(VLOOKUP(B66,'Egyéni lista'!$B$4:$L$263,4,0),0)</f>
        <v>116</v>
      </c>
      <c r="F66" s="134">
        <f>IFERROR(VLOOKUP(B66,'Egyéni lista'!$B$4:$L$263,5,0),0)</f>
        <v>120</v>
      </c>
      <c r="G66" s="134">
        <f>IFERROR(VLOOKUP(B66,'Egyéni lista'!$B$4:$L$263,6,0),0)</f>
        <v>141</v>
      </c>
      <c r="H66" s="134">
        <f>IFERROR(VLOOKUP(B66,'Egyéni lista'!$B$4:$L$263,7,0),0)</f>
        <v>115</v>
      </c>
      <c r="I66" s="135">
        <f>IFERROR(VLOOKUP(B66,'Egyéni lista'!$B$4:$L$263,8,0),0)</f>
        <v>357</v>
      </c>
      <c r="J66" s="133">
        <f>IFERROR(VLOOKUP(B66,'Egyéni lista'!$B$4:$L$263,9,0),0)</f>
        <v>135</v>
      </c>
      <c r="K66" s="151">
        <f>IFERROR(VLOOKUP(B66,'Egyéni lista'!$B$4:$L$263,10,0),0)</f>
        <v>492</v>
      </c>
      <c r="L66" s="45">
        <f>IFERROR(VLOOKUP(B66,'Egyéni lista'!$B$4:$L$263,11,0),0)</f>
        <v>14</v>
      </c>
      <c r="M66" s="42">
        <f>SUM(E64:H67)</f>
        <v>1964</v>
      </c>
    </row>
    <row r="67" spans="1:13" ht="15" customHeight="1" thickBot="1" x14ac:dyDescent="0.3">
      <c r="A67" s="218"/>
      <c r="B67" s="205" t="s">
        <v>558</v>
      </c>
      <c r="C67" s="46" t="str">
        <f>IFERROR(VLOOKUP(B67,'Egyéni lista'!$B$4:$L$263,2,0),0)</f>
        <v>Uraiújfalu 2</v>
      </c>
      <c r="D67" s="47" t="str">
        <f>IFERROR(VLOOKUP(B67,'Egyéni lista'!$B$4:$L$263,3,0),0)</f>
        <v>Am. nő</v>
      </c>
      <c r="E67" s="136">
        <f>IFERROR(VLOOKUP(B67,'Egyéni lista'!$B$4:$L$263,4,0),0)</f>
        <v>115</v>
      </c>
      <c r="F67" s="137">
        <f>IFERROR(VLOOKUP(B67,'Egyéni lista'!$B$4:$L$263,5,0),0)</f>
        <v>113</v>
      </c>
      <c r="G67" s="137">
        <f>IFERROR(VLOOKUP(B67,'Egyéni lista'!$B$4:$L$263,6,0),0)</f>
        <v>142</v>
      </c>
      <c r="H67" s="137">
        <f>IFERROR(VLOOKUP(B67,'Egyéni lista'!$B$4:$L$263,7,0),0)</f>
        <v>130</v>
      </c>
      <c r="I67" s="138">
        <f>IFERROR(VLOOKUP(B67,'Egyéni lista'!$B$4:$L$263,8,0),0)</f>
        <v>359</v>
      </c>
      <c r="J67" s="139">
        <f>IFERROR(VLOOKUP(B67,'Egyéni lista'!$B$4:$L$263,9,0),0)</f>
        <v>141</v>
      </c>
      <c r="K67" s="152">
        <f>IFERROR(VLOOKUP(B67,'Egyéni lista'!$B$4:$L$263,10,0),0)</f>
        <v>500</v>
      </c>
      <c r="L67" s="48">
        <f>IFERROR(VLOOKUP(B67,'Egyéni lista'!$B$4:$L$263,11,0),0)</f>
        <v>11</v>
      </c>
      <c r="M67" s="251">
        <f>SUM(E64:H67)</f>
        <v>1964</v>
      </c>
    </row>
    <row r="68" spans="1:13" ht="15" customHeight="1" x14ac:dyDescent="0.2">
      <c r="A68" s="216" t="s">
        <v>32</v>
      </c>
      <c r="B68" s="231" t="s">
        <v>386</v>
      </c>
      <c r="C68" s="35" t="str">
        <f>IFERROR(VLOOKUP(B68,'Egyéni lista'!$B$4:$L$263,2,0),0)</f>
        <v>Bódai G. és B.</v>
      </c>
      <c r="D68" s="36" t="str">
        <f>IFERROR(VLOOKUP(B68,'Egyéni lista'!$B$4:$L$263,3,0),0)</f>
        <v>Am. ffi</v>
      </c>
      <c r="E68" s="28">
        <f>IFERROR(VLOOKUP(B68,'Egyéni lista'!$B$4:$L$263,4,0),0)</f>
        <v>110</v>
      </c>
      <c r="F68" s="28">
        <f>IFERROR(VLOOKUP(B68,'Egyéni lista'!$B$4:$L$263,5,0),0)</f>
        <v>156</v>
      </c>
      <c r="G68" s="28">
        <f>IFERROR(VLOOKUP(B68,'Egyéni lista'!$B$4:$L$263,6,0),0)</f>
        <v>132</v>
      </c>
      <c r="H68" s="28">
        <f>IFERROR(VLOOKUP(B68,'Egyéni lista'!$B$4:$L$263,7,0),0)</f>
        <v>146</v>
      </c>
      <c r="I68" s="121">
        <f>IFERROR(VLOOKUP(B68,'Egyéni lista'!$B$4:$L$263,8,0),0)</f>
        <v>360</v>
      </c>
      <c r="J68" s="132">
        <f>IFERROR(VLOOKUP(B68,'Egyéni lista'!$B$4:$L$263,9,0),0)</f>
        <v>184</v>
      </c>
      <c r="K68" s="150">
        <f>IFERROR(VLOOKUP(B68,'Egyéni lista'!$B$4:$L$263,10,0),0)</f>
        <v>544</v>
      </c>
      <c r="L68" s="37">
        <f>IFERROR(VLOOKUP(B68,'Egyéni lista'!$B$4:$L$263,11,0),0)</f>
        <v>9</v>
      </c>
      <c r="M68" s="38">
        <f>SUM(E68:H71)</f>
        <v>1947</v>
      </c>
    </row>
    <row r="69" spans="1:13" ht="15" customHeight="1" x14ac:dyDescent="0.2">
      <c r="A69" s="217"/>
      <c r="B69" s="78" t="s">
        <v>387</v>
      </c>
      <c r="C69" s="39" t="str">
        <f>IFERROR(VLOOKUP(B69,'Egyéni lista'!$B$4:$L$263,2,0),0)</f>
        <v>Bódai G. és B.</v>
      </c>
      <c r="D69" s="40" t="str">
        <f>IFERROR(VLOOKUP(B69,'Egyéni lista'!$B$4:$L$263,3,0),0)</f>
        <v>Am. ffi</v>
      </c>
      <c r="E69" s="20">
        <f>IFERROR(VLOOKUP(B69,'Egyéni lista'!$B$4:$L$263,4,0),0)</f>
        <v>122</v>
      </c>
      <c r="F69" s="20">
        <f>IFERROR(VLOOKUP(B69,'Egyéni lista'!$B$4:$L$263,5,0),0)</f>
        <v>146</v>
      </c>
      <c r="G69" s="20">
        <f>IFERROR(VLOOKUP(B69,'Egyéni lista'!$B$4:$L$263,6,0),0)</f>
        <v>137</v>
      </c>
      <c r="H69" s="20">
        <f>IFERROR(VLOOKUP(B69,'Egyéni lista'!$B$4:$L$263,7,0),0)</f>
        <v>123</v>
      </c>
      <c r="I69" s="122">
        <f>IFERROR(VLOOKUP(B69,'Egyéni lista'!$B$4:$L$263,8,0),0)</f>
        <v>360</v>
      </c>
      <c r="J69" s="132">
        <f>IFERROR(VLOOKUP(B69,'Egyéni lista'!$B$4:$L$263,9,0),0)</f>
        <v>168</v>
      </c>
      <c r="K69" s="151">
        <f>IFERROR(VLOOKUP(B69,'Egyéni lista'!$B$4:$L$263,10,0),0)</f>
        <v>528</v>
      </c>
      <c r="L69" s="41">
        <f>IFERROR(VLOOKUP(B69,'Egyéni lista'!$B$4:$L$263,11,0),0)</f>
        <v>8</v>
      </c>
      <c r="M69" s="42">
        <f>SUM(E68:H71)</f>
        <v>1947</v>
      </c>
    </row>
    <row r="70" spans="1:13" ht="15" customHeight="1" x14ac:dyDescent="0.2">
      <c r="A70" s="217"/>
      <c r="B70" s="78" t="s">
        <v>388</v>
      </c>
      <c r="C70" s="43" t="str">
        <f>IFERROR(VLOOKUP(B70,'Egyéni lista'!$B$4:$L$263,2,0),0)</f>
        <v>Bódai G. és B.</v>
      </c>
      <c r="D70" s="44" t="str">
        <f>IFERROR(VLOOKUP(B70,'Egyéni lista'!$B$4:$L$263,3,0),0)</f>
        <v>Am. ffi</v>
      </c>
      <c r="E70" s="134">
        <f>IFERROR(VLOOKUP(B70,'Egyéni lista'!$B$4:$L$263,4,0),0)</f>
        <v>110</v>
      </c>
      <c r="F70" s="134">
        <f>IFERROR(VLOOKUP(B70,'Egyéni lista'!$B$4:$L$263,5,0),0)</f>
        <v>112</v>
      </c>
      <c r="G70" s="134">
        <f>IFERROR(VLOOKUP(B70,'Egyéni lista'!$B$4:$L$263,6,0),0)</f>
        <v>99</v>
      </c>
      <c r="H70" s="134">
        <f>IFERROR(VLOOKUP(B70,'Egyéni lista'!$B$4:$L$263,7,0),0)</f>
        <v>111</v>
      </c>
      <c r="I70" s="135">
        <f>IFERROR(VLOOKUP(B70,'Egyéni lista'!$B$4:$L$263,8,0),0)</f>
        <v>323</v>
      </c>
      <c r="J70" s="133">
        <f>IFERROR(VLOOKUP(B70,'Egyéni lista'!$B$4:$L$263,9,0),0)</f>
        <v>109</v>
      </c>
      <c r="K70" s="151">
        <f>IFERROR(VLOOKUP(B70,'Egyéni lista'!$B$4:$L$263,10,0),0)</f>
        <v>432</v>
      </c>
      <c r="L70" s="45">
        <f>IFERROR(VLOOKUP(B70,'Egyéni lista'!$B$4:$L$263,11,0),0)</f>
        <v>18</v>
      </c>
      <c r="M70" s="42">
        <f>SUM(E68:H71)</f>
        <v>1947</v>
      </c>
    </row>
    <row r="71" spans="1:13" ht="15" customHeight="1" thickBot="1" x14ac:dyDescent="0.25">
      <c r="A71" s="218"/>
      <c r="B71" s="168" t="s">
        <v>389</v>
      </c>
      <c r="C71" s="46" t="str">
        <f>IFERROR(VLOOKUP(B71,'Egyéni lista'!$B$4:$L$263,2,0),0)</f>
        <v>Bódai G. és B.</v>
      </c>
      <c r="D71" s="47" t="str">
        <f>IFERROR(VLOOKUP(B71,'Egyéni lista'!$B$4:$L$263,3,0),0)</f>
        <v>Am. ffi</v>
      </c>
      <c r="E71" s="136">
        <f>IFERROR(VLOOKUP(B71,'Egyéni lista'!$B$4:$L$263,4,0),0)</f>
        <v>110</v>
      </c>
      <c r="F71" s="137">
        <f>IFERROR(VLOOKUP(B71,'Egyéni lista'!$B$4:$L$263,5,0),0)</f>
        <v>102</v>
      </c>
      <c r="G71" s="137">
        <f>IFERROR(VLOOKUP(B71,'Egyéni lista'!$B$4:$L$263,6,0),0)</f>
        <v>127</v>
      </c>
      <c r="H71" s="137">
        <f>IFERROR(VLOOKUP(B71,'Egyéni lista'!$B$4:$L$263,7,0),0)</f>
        <v>104</v>
      </c>
      <c r="I71" s="138">
        <f>IFERROR(VLOOKUP(B71,'Egyéni lista'!$B$4:$L$263,8,0),0)</f>
        <v>316</v>
      </c>
      <c r="J71" s="139">
        <f>IFERROR(VLOOKUP(B71,'Egyéni lista'!$B$4:$L$263,9,0),0)</f>
        <v>127</v>
      </c>
      <c r="K71" s="152">
        <f>IFERROR(VLOOKUP(B71,'Egyéni lista'!$B$4:$L$263,10,0),0)</f>
        <v>443</v>
      </c>
      <c r="L71" s="48">
        <f>IFERROR(VLOOKUP(B71,'Egyéni lista'!$B$4:$L$263,11,0),0)</f>
        <v>16</v>
      </c>
      <c r="M71" s="251">
        <f>SUM(E68:H71)</f>
        <v>1947</v>
      </c>
    </row>
    <row r="72" spans="1:13" ht="15" customHeight="1" x14ac:dyDescent="0.25">
      <c r="A72" s="216" t="s">
        <v>33</v>
      </c>
      <c r="B72" s="61" t="s">
        <v>311</v>
      </c>
      <c r="C72" s="35" t="str">
        <f>IFERROR(VLOOKUP(B72,'Egyéni lista'!$B$4:$L$263,2,0),0)</f>
        <v>Halászi SE</v>
      </c>
      <c r="D72" s="36" t="str">
        <f>IFERROR(VLOOKUP(B72,'Egyéni lista'!$B$4:$L$263,3,0),0)</f>
        <v>Am. ffi</v>
      </c>
      <c r="E72" s="28">
        <f>IFERROR(VLOOKUP(B72,'Egyéni lista'!$B$4:$L$263,4,0),0)</f>
        <v>129</v>
      </c>
      <c r="F72" s="28">
        <f>IFERROR(VLOOKUP(B72,'Egyéni lista'!$B$4:$L$263,5,0),0)</f>
        <v>152</v>
      </c>
      <c r="G72" s="28">
        <f>IFERROR(VLOOKUP(B72,'Egyéni lista'!$B$4:$L$263,6,0),0)</f>
        <v>145</v>
      </c>
      <c r="H72" s="28">
        <f>IFERROR(VLOOKUP(B72,'Egyéni lista'!$B$4:$L$263,7,0),0)</f>
        <v>118</v>
      </c>
      <c r="I72" s="121">
        <f>IFERROR(VLOOKUP(B72,'Egyéni lista'!$B$4:$L$263,8,0),0)</f>
        <v>355</v>
      </c>
      <c r="J72" s="132">
        <f>IFERROR(VLOOKUP(B72,'Egyéni lista'!$B$4:$L$263,9,0),0)</f>
        <v>189</v>
      </c>
      <c r="K72" s="150">
        <f>IFERROR(VLOOKUP(B72,'Egyéni lista'!$B$4:$L$263,10,0),0)</f>
        <v>544</v>
      </c>
      <c r="L72" s="156">
        <f>IFERROR(VLOOKUP(B72,'Egyéni lista'!$B$4:$L$263,11,0),0)</f>
        <v>1</v>
      </c>
      <c r="M72" s="38">
        <f>SUM(E72:H75)</f>
        <v>1944</v>
      </c>
    </row>
    <row r="73" spans="1:13" ht="15" customHeight="1" x14ac:dyDescent="0.25">
      <c r="A73" s="217"/>
      <c r="B73" s="165" t="s">
        <v>310</v>
      </c>
      <c r="C73" s="39" t="str">
        <f>IFERROR(VLOOKUP(B73,'Egyéni lista'!$B$4:$L$263,2,0),0)</f>
        <v>Halászi SE</v>
      </c>
      <c r="D73" s="40" t="str">
        <f>IFERROR(VLOOKUP(B73,'Egyéni lista'!$B$4:$L$263,3,0),0)</f>
        <v>Am. ffi</v>
      </c>
      <c r="E73" s="20">
        <f>IFERROR(VLOOKUP(B73,'Egyéni lista'!$B$4:$L$263,4,0),0)</f>
        <v>120</v>
      </c>
      <c r="F73" s="20">
        <f>IFERROR(VLOOKUP(B73,'Egyéni lista'!$B$4:$L$263,5,0),0)</f>
        <v>118</v>
      </c>
      <c r="G73" s="20">
        <f>IFERROR(VLOOKUP(B73,'Egyéni lista'!$B$4:$L$263,6,0),0)</f>
        <v>132</v>
      </c>
      <c r="H73" s="20">
        <f>IFERROR(VLOOKUP(B73,'Egyéni lista'!$B$4:$L$263,7,0),0)</f>
        <v>142</v>
      </c>
      <c r="I73" s="122">
        <f>IFERROR(VLOOKUP(B73,'Egyéni lista'!$B$4:$L$263,8,0),0)</f>
        <v>341</v>
      </c>
      <c r="J73" s="132">
        <f>IFERROR(VLOOKUP(B73,'Egyéni lista'!$B$4:$L$263,9,0),0)</f>
        <v>171</v>
      </c>
      <c r="K73" s="151">
        <f>IFERROR(VLOOKUP(B73,'Egyéni lista'!$B$4:$L$263,10,0),0)</f>
        <v>512</v>
      </c>
      <c r="L73" s="158">
        <f>IFERROR(VLOOKUP(B73,'Egyéni lista'!$B$4:$L$263,11,0),0)</f>
        <v>7</v>
      </c>
      <c r="M73" s="42">
        <f>SUM(E72:H75)</f>
        <v>1944</v>
      </c>
    </row>
    <row r="74" spans="1:13" ht="15" customHeight="1" x14ac:dyDescent="0.25">
      <c r="A74" s="217"/>
      <c r="B74" s="165" t="s">
        <v>307</v>
      </c>
      <c r="C74" s="43" t="str">
        <f>IFERROR(VLOOKUP(B74,'Egyéni lista'!$B$4:$L$263,2,0),0)</f>
        <v>Halászi SE</v>
      </c>
      <c r="D74" s="44" t="str">
        <f>IFERROR(VLOOKUP(B74,'Egyéni lista'!$B$4:$L$263,3,0),0)</f>
        <v>Am. ffi</v>
      </c>
      <c r="E74" s="134">
        <f>IFERROR(VLOOKUP(B74,'Egyéni lista'!$B$4:$L$263,4,0),0)</f>
        <v>106</v>
      </c>
      <c r="F74" s="134">
        <f>IFERROR(VLOOKUP(B74,'Egyéni lista'!$B$4:$L$263,5,0),0)</f>
        <v>112</v>
      </c>
      <c r="G74" s="134">
        <f>IFERROR(VLOOKUP(B74,'Egyéni lista'!$B$4:$L$263,6,0),0)</f>
        <v>119</v>
      </c>
      <c r="H74" s="134">
        <f>IFERROR(VLOOKUP(B74,'Egyéni lista'!$B$4:$L$263,7,0),0)</f>
        <v>119</v>
      </c>
      <c r="I74" s="135">
        <f>IFERROR(VLOOKUP(B74,'Egyéni lista'!$B$4:$L$263,8,0),0)</f>
        <v>337</v>
      </c>
      <c r="J74" s="133">
        <f>IFERROR(VLOOKUP(B74,'Egyéni lista'!$B$4:$L$263,9,0),0)</f>
        <v>119</v>
      </c>
      <c r="K74" s="151">
        <f>IFERROR(VLOOKUP(B74,'Egyéni lista'!$B$4:$L$263,10,0),0)</f>
        <v>456</v>
      </c>
      <c r="L74" s="160">
        <f>IFERROR(VLOOKUP(B74,'Egyéni lista'!$B$4:$L$263,11,0),0)</f>
        <v>16</v>
      </c>
      <c r="M74" s="42">
        <f>SUM(E72:H75)</f>
        <v>1944</v>
      </c>
    </row>
    <row r="75" spans="1:13" ht="15" customHeight="1" thickBot="1" x14ac:dyDescent="0.25">
      <c r="A75" s="218"/>
      <c r="B75" s="232" t="s">
        <v>309</v>
      </c>
      <c r="C75" s="46" t="str">
        <f>IFERROR(VLOOKUP(B75,'Egyéni lista'!$B$4:$L$263,2,0),0)</f>
        <v>Halászi SE</v>
      </c>
      <c r="D75" s="47" t="str">
        <f>IFERROR(VLOOKUP(B75,'Egyéni lista'!$B$4:$L$263,3,0),0)</f>
        <v>Am. ffi</v>
      </c>
      <c r="E75" s="136">
        <f>IFERROR(VLOOKUP(B75,'Egyéni lista'!$B$4:$L$263,4,0),0)</f>
        <v>88</v>
      </c>
      <c r="F75" s="137">
        <f>IFERROR(VLOOKUP(B75,'Egyéni lista'!$B$4:$L$263,5,0),0)</f>
        <v>113</v>
      </c>
      <c r="G75" s="137">
        <f>IFERROR(VLOOKUP(B75,'Egyéni lista'!$B$4:$L$263,6,0),0)</f>
        <v>110</v>
      </c>
      <c r="H75" s="137">
        <f>IFERROR(VLOOKUP(B75,'Egyéni lista'!$B$4:$L$263,7,0),0)</f>
        <v>121</v>
      </c>
      <c r="I75" s="138">
        <f>IFERROR(VLOOKUP(B75,'Egyéni lista'!$B$4:$L$263,8,0),0)</f>
        <v>320</v>
      </c>
      <c r="J75" s="139">
        <f>IFERROR(VLOOKUP(B75,'Egyéni lista'!$B$4:$L$263,9,0),0)</f>
        <v>112</v>
      </c>
      <c r="K75" s="152">
        <f>IFERROR(VLOOKUP(B75,'Egyéni lista'!$B$4:$L$263,10,0),0)</f>
        <v>432</v>
      </c>
      <c r="L75" s="162">
        <f>IFERROR(VLOOKUP(B75,'Egyéni lista'!$B$4:$L$263,11,0),0)</f>
        <v>20</v>
      </c>
      <c r="M75" s="251">
        <f>SUM(E72:H75)</f>
        <v>1944</v>
      </c>
    </row>
    <row r="76" spans="1:13" ht="15" customHeight="1" x14ac:dyDescent="0.25">
      <c r="A76" s="216" t="s">
        <v>34</v>
      </c>
      <c r="B76" s="66" t="s">
        <v>592</v>
      </c>
      <c r="C76" s="35" t="str">
        <f>IFERROR(VLOOKUP(B76,'Egyéni lista'!$B$4:$L$263,2,0),0)</f>
        <v>Vaszar SE</v>
      </c>
      <c r="D76" s="36" t="str">
        <f>IFERROR(VLOOKUP(B76,'Egyéni lista'!$B$4:$L$263,3,0),0)</f>
        <v>Am. ffi szen</v>
      </c>
      <c r="E76" s="28">
        <f>IFERROR(VLOOKUP(B76,'Egyéni lista'!$B$4:$L$263,4,0),0)</f>
        <v>118</v>
      </c>
      <c r="F76" s="28">
        <f>IFERROR(VLOOKUP(B76,'Egyéni lista'!$B$4:$L$263,5,0),0)</f>
        <v>124</v>
      </c>
      <c r="G76" s="28">
        <f>IFERROR(VLOOKUP(B76,'Egyéni lista'!$B$4:$L$263,6,0),0)</f>
        <v>116</v>
      </c>
      <c r="H76" s="28">
        <f>IFERROR(VLOOKUP(B76,'Egyéni lista'!$B$4:$L$263,7,0),0)</f>
        <v>87</v>
      </c>
      <c r="I76" s="121">
        <f>IFERROR(VLOOKUP(B76,'Egyéni lista'!$B$4:$L$263,8,0),0)</f>
        <v>319</v>
      </c>
      <c r="J76" s="132">
        <f>IFERROR(VLOOKUP(B76,'Egyéni lista'!$B$4:$L$263,9,0),0)</f>
        <v>126</v>
      </c>
      <c r="K76" s="150">
        <f>IFERROR(VLOOKUP(B76,'Egyéni lista'!$B$4:$L$263,10,0),0)</f>
        <v>445</v>
      </c>
      <c r="L76" s="37">
        <f>IFERROR(VLOOKUP(B76,'Egyéni lista'!$B$4:$L$263,11,0),0)</f>
        <v>11</v>
      </c>
      <c r="M76" s="38">
        <f>SUM(E76:H79)</f>
        <v>1905</v>
      </c>
    </row>
    <row r="77" spans="1:13" ht="15" customHeight="1" x14ac:dyDescent="0.25">
      <c r="A77" s="217"/>
      <c r="B77" s="66" t="s">
        <v>593</v>
      </c>
      <c r="C77" s="39" t="str">
        <f>IFERROR(VLOOKUP(B77,'Egyéni lista'!$B$4:$L$263,2,0),0)</f>
        <v>Vaszar SE</v>
      </c>
      <c r="D77" s="40" t="str">
        <f>IFERROR(VLOOKUP(B77,'Egyéni lista'!$B$4:$L$263,3,0),0)</f>
        <v>Am. ffi szen</v>
      </c>
      <c r="E77" s="20">
        <f>IFERROR(VLOOKUP(B77,'Egyéni lista'!$B$4:$L$263,4,0),0)</f>
        <v>118</v>
      </c>
      <c r="F77" s="20">
        <f>IFERROR(VLOOKUP(B77,'Egyéni lista'!$B$4:$L$263,5,0),0)</f>
        <v>118</v>
      </c>
      <c r="G77" s="20">
        <f>IFERROR(VLOOKUP(B77,'Egyéni lista'!$B$4:$L$263,6,0),0)</f>
        <v>115</v>
      </c>
      <c r="H77" s="20">
        <f>IFERROR(VLOOKUP(B77,'Egyéni lista'!$B$4:$L$263,7,0),0)</f>
        <v>104</v>
      </c>
      <c r="I77" s="122">
        <f>IFERROR(VLOOKUP(B77,'Egyéni lista'!$B$4:$L$263,8,0),0)</f>
        <v>336</v>
      </c>
      <c r="J77" s="132">
        <f>IFERROR(VLOOKUP(B77,'Egyéni lista'!$B$4:$L$263,9,0),0)</f>
        <v>119</v>
      </c>
      <c r="K77" s="151">
        <f>IFERROR(VLOOKUP(B77,'Egyéni lista'!$B$4:$L$263,10,0),0)</f>
        <v>455</v>
      </c>
      <c r="L77" s="41">
        <f>IFERROR(VLOOKUP(B77,'Egyéni lista'!$B$4:$L$263,11,0),0)</f>
        <v>17</v>
      </c>
      <c r="M77" s="42">
        <f>SUM(E76:H79)</f>
        <v>1905</v>
      </c>
    </row>
    <row r="78" spans="1:13" ht="15" customHeight="1" x14ac:dyDescent="0.25">
      <c r="A78" s="217"/>
      <c r="B78" s="66" t="s">
        <v>594</v>
      </c>
      <c r="C78" s="43" t="str">
        <f>IFERROR(VLOOKUP(B78,'Egyéni lista'!$B$4:$L$263,2,0),0)</f>
        <v>Vaszar SE</v>
      </c>
      <c r="D78" s="44" t="str">
        <f>IFERROR(VLOOKUP(B78,'Egyéni lista'!$B$4:$L$263,3,0),0)</f>
        <v>Am. ffi szen</v>
      </c>
      <c r="E78" s="134">
        <f>IFERROR(VLOOKUP(B78,'Egyéni lista'!$B$4:$L$263,4,0),0)</f>
        <v>89</v>
      </c>
      <c r="F78" s="134">
        <f>IFERROR(VLOOKUP(B78,'Egyéni lista'!$B$4:$L$263,5,0),0)</f>
        <v>128</v>
      </c>
      <c r="G78" s="134">
        <f>IFERROR(VLOOKUP(B78,'Egyéni lista'!$B$4:$L$263,6,0),0)</f>
        <v>133</v>
      </c>
      <c r="H78" s="134">
        <f>IFERROR(VLOOKUP(B78,'Egyéni lista'!$B$4:$L$263,7,0),0)</f>
        <v>140</v>
      </c>
      <c r="I78" s="135">
        <f>IFERROR(VLOOKUP(B78,'Egyéni lista'!$B$4:$L$263,8,0),0)</f>
        <v>348</v>
      </c>
      <c r="J78" s="133">
        <f>IFERROR(VLOOKUP(B78,'Egyéni lista'!$B$4:$L$263,9,0),0)</f>
        <v>142</v>
      </c>
      <c r="K78" s="151">
        <f>IFERROR(VLOOKUP(B78,'Egyéni lista'!$B$4:$L$263,10,0),0)</f>
        <v>490</v>
      </c>
      <c r="L78" s="45">
        <f>IFERROR(VLOOKUP(B78,'Egyéni lista'!$B$4:$L$263,11,0),0)</f>
        <v>10</v>
      </c>
      <c r="M78" s="42">
        <f>SUM(E76:H79)</f>
        <v>1905</v>
      </c>
    </row>
    <row r="79" spans="1:13" ht="15" customHeight="1" thickBot="1" x14ac:dyDescent="0.3">
      <c r="A79" s="218"/>
      <c r="B79" s="188" t="s">
        <v>595</v>
      </c>
      <c r="C79" s="46" t="str">
        <f>IFERROR(VLOOKUP(B79,'Egyéni lista'!$B$4:$L$263,2,0),0)</f>
        <v>Vaszar SE</v>
      </c>
      <c r="D79" s="47" t="str">
        <f>IFERROR(VLOOKUP(B79,'Egyéni lista'!$B$4:$L$263,3,0),0)</f>
        <v>Am. ffi</v>
      </c>
      <c r="E79" s="136">
        <f>IFERROR(VLOOKUP(B79,'Egyéni lista'!$B$4:$L$263,4,0),0)</f>
        <v>122</v>
      </c>
      <c r="F79" s="137">
        <f>IFERROR(VLOOKUP(B79,'Egyéni lista'!$B$4:$L$263,5,0),0)</f>
        <v>130</v>
      </c>
      <c r="G79" s="137">
        <f>IFERROR(VLOOKUP(B79,'Egyéni lista'!$B$4:$L$263,6,0),0)</f>
        <v>126</v>
      </c>
      <c r="H79" s="137">
        <f>IFERROR(VLOOKUP(B79,'Egyéni lista'!$B$4:$L$263,7,0),0)</f>
        <v>137</v>
      </c>
      <c r="I79" s="138">
        <f>IFERROR(VLOOKUP(B79,'Egyéni lista'!$B$4:$L$263,8,0),0)</f>
        <v>345</v>
      </c>
      <c r="J79" s="139">
        <f>IFERROR(VLOOKUP(B79,'Egyéni lista'!$B$4:$L$263,9,0),0)</f>
        <v>170</v>
      </c>
      <c r="K79" s="152">
        <f>IFERROR(VLOOKUP(B79,'Egyéni lista'!$B$4:$L$263,10,0),0)</f>
        <v>515</v>
      </c>
      <c r="L79" s="48">
        <f>IFERROR(VLOOKUP(B79,'Egyéni lista'!$B$4:$L$263,11,0),0)</f>
        <v>7</v>
      </c>
      <c r="M79" s="251">
        <f>SUM(E76:H79)</f>
        <v>1905</v>
      </c>
    </row>
    <row r="80" spans="1:13" ht="15" customHeight="1" x14ac:dyDescent="0.25">
      <c r="A80" s="216" t="s">
        <v>35</v>
      </c>
      <c r="B80" s="61" t="s">
        <v>306</v>
      </c>
      <c r="C80" s="84" t="str">
        <f>IFERROR(VLOOKUP(B80,'Egyéni lista'!$B$4:$L$263,2,0),0)</f>
        <v>Ihász SE</v>
      </c>
      <c r="D80" s="36" t="str">
        <f>IFERROR(VLOOKUP(B80,'Egyéni lista'!$B$4:$L$263,3,0),0)</f>
        <v>Am. ffi</v>
      </c>
      <c r="E80" s="28">
        <f>IFERROR(VLOOKUP(B80,'Egyéni lista'!$B$4:$L$263,4,0),0)</f>
        <v>127</v>
      </c>
      <c r="F80" s="28">
        <f>IFERROR(VLOOKUP(B80,'Egyéni lista'!$B$4:$L$263,5,0),0)</f>
        <v>117</v>
      </c>
      <c r="G80" s="28">
        <f>IFERROR(VLOOKUP(B80,'Egyéni lista'!$B$4:$L$263,6,0),0)</f>
        <v>124</v>
      </c>
      <c r="H80" s="28">
        <f>IFERROR(VLOOKUP(B80,'Egyéni lista'!$B$4:$L$263,7,0),0)</f>
        <v>122</v>
      </c>
      <c r="I80" s="121">
        <f>IFERROR(VLOOKUP(B80,'Egyéni lista'!$B$4:$L$263,8,0),0)</f>
        <v>372</v>
      </c>
      <c r="J80" s="132">
        <f>IFERROR(VLOOKUP(B80,'Egyéni lista'!$B$4:$L$263,9,0),0)</f>
        <v>118</v>
      </c>
      <c r="K80" s="150">
        <f>IFERROR(VLOOKUP(B80,'Egyéni lista'!$B$4:$L$263,10,0),0)</f>
        <v>490</v>
      </c>
      <c r="L80" s="156">
        <f>IFERROR(VLOOKUP(B80,'Egyéni lista'!$B$4:$L$263,11,0),0)</f>
        <v>16</v>
      </c>
      <c r="M80" s="38">
        <f>SUM(E80:H83)</f>
        <v>1821</v>
      </c>
    </row>
    <row r="81" spans="1:13" ht="15" customHeight="1" x14ac:dyDescent="0.2">
      <c r="A81" s="217"/>
      <c r="B81" s="172" t="s">
        <v>298</v>
      </c>
      <c r="C81" s="81" t="str">
        <f>IFERROR(VLOOKUP(B81,'Egyéni lista'!$B$4:$L$263,2,0),0)</f>
        <v>Ihász SE</v>
      </c>
      <c r="D81" s="40" t="str">
        <f>IFERROR(VLOOKUP(B81,'Egyéni lista'!$B$4:$L$263,3,0),0)</f>
        <v>Am. ffi</v>
      </c>
      <c r="E81" s="20">
        <f>IFERROR(VLOOKUP(B81,'Egyéni lista'!$B$4:$L$263,4,0),0)</f>
        <v>135</v>
      </c>
      <c r="F81" s="20">
        <f>IFERROR(VLOOKUP(B81,'Egyéni lista'!$B$4:$L$263,5,0),0)</f>
        <v>128</v>
      </c>
      <c r="G81" s="20">
        <f>IFERROR(VLOOKUP(B81,'Egyéni lista'!$B$4:$L$263,6,0),0)</f>
        <v>103</v>
      </c>
      <c r="H81" s="20">
        <f>IFERROR(VLOOKUP(B81,'Egyéni lista'!$B$4:$L$263,7,0),0)</f>
        <v>112</v>
      </c>
      <c r="I81" s="122">
        <f>IFERROR(VLOOKUP(B81,'Egyéni lista'!$B$4:$L$263,8,0),0)</f>
        <v>332</v>
      </c>
      <c r="J81" s="132">
        <f>IFERROR(VLOOKUP(B81,'Egyéni lista'!$B$4:$L$263,9,0),0)</f>
        <v>146</v>
      </c>
      <c r="K81" s="151">
        <f>IFERROR(VLOOKUP(B81,'Egyéni lista'!$B$4:$L$263,10,0),0)</f>
        <v>478</v>
      </c>
      <c r="L81" s="158">
        <f>IFERROR(VLOOKUP(B81,'Egyéni lista'!$B$4:$L$263,11,0),0)</f>
        <v>10</v>
      </c>
      <c r="M81" s="42">
        <f>SUM(E80:H83)</f>
        <v>1821</v>
      </c>
    </row>
    <row r="82" spans="1:13" ht="15" customHeight="1" x14ac:dyDescent="0.25">
      <c r="A82" s="217"/>
      <c r="B82" s="165" t="s">
        <v>303</v>
      </c>
      <c r="C82" s="202" t="str">
        <f>IFERROR(VLOOKUP(B82,'Egyéni lista'!$B$4:$L$263,2,0),0)</f>
        <v>Ihász SE</v>
      </c>
      <c r="D82" s="44" t="str">
        <f>IFERROR(VLOOKUP(B82,'Egyéni lista'!$B$4:$L$263,3,0),0)</f>
        <v>Am. ffi</v>
      </c>
      <c r="E82" s="134">
        <f>IFERROR(VLOOKUP(B82,'Egyéni lista'!$B$4:$L$263,4,0),0)</f>
        <v>119</v>
      </c>
      <c r="F82" s="134">
        <f>IFERROR(VLOOKUP(B82,'Egyéni lista'!$B$4:$L$263,5,0),0)</f>
        <v>119</v>
      </c>
      <c r="G82" s="134">
        <f>IFERROR(VLOOKUP(B82,'Egyéni lista'!$B$4:$L$263,6,0),0)</f>
        <v>98</v>
      </c>
      <c r="H82" s="134">
        <f>IFERROR(VLOOKUP(B82,'Egyéni lista'!$B$4:$L$263,7,0),0)</f>
        <v>92</v>
      </c>
      <c r="I82" s="135">
        <f>IFERROR(VLOOKUP(B82,'Egyéni lista'!$B$4:$L$263,8,0),0)</f>
        <v>293</v>
      </c>
      <c r="J82" s="133">
        <f>IFERROR(VLOOKUP(B82,'Egyéni lista'!$B$4:$L$263,9,0),0)</f>
        <v>135</v>
      </c>
      <c r="K82" s="151">
        <f>IFERROR(VLOOKUP(B82,'Egyéni lista'!$B$4:$L$263,10,0),0)</f>
        <v>428</v>
      </c>
      <c r="L82" s="160">
        <f>IFERROR(VLOOKUP(B82,'Egyéni lista'!$B$4:$L$263,11,0),0)</f>
        <v>17</v>
      </c>
      <c r="M82" s="42">
        <f>SUM(E80:H83)</f>
        <v>1821</v>
      </c>
    </row>
    <row r="83" spans="1:13" ht="15" customHeight="1" thickBot="1" x14ac:dyDescent="0.3">
      <c r="A83" s="218"/>
      <c r="B83" s="169" t="s">
        <v>305</v>
      </c>
      <c r="C83" s="88" t="str">
        <f>IFERROR(VLOOKUP(B83,'Egyéni lista'!$B$4:$L$263,2,0),0)</f>
        <v>Ihász SE</v>
      </c>
      <c r="D83" s="47" t="str">
        <f>IFERROR(VLOOKUP(B83,'Egyéni lista'!$B$4:$L$263,3,0),0)</f>
        <v>Am. ffi</v>
      </c>
      <c r="E83" s="136">
        <f>IFERROR(VLOOKUP(B83,'Egyéni lista'!$B$4:$L$263,4,0),0)</f>
        <v>106</v>
      </c>
      <c r="F83" s="137">
        <f>IFERROR(VLOOKUP(B83,'Egyéni lista'!$B$4:$L$263,5,0),0)</f>
        <v>114</v>
      </c>
      <c r="G83" s="137">
        <f>IFERROR(VLOOKUP(B83,'Egyéni lista'!$B$4:$L$263,6,0),0)</f>
        <v>108</v>
      </c>
      <c r="H83" s="137">
        <f>IFERROR(VLOOKUP(B83,'Egyéni lista'!$B$4:$L$263,7,0),0)</f>
        <v>97</v>
      </c>
      <c r="I83" s="138">
        <f>IFERROR(VLOOKUP(B83,'Egyéni lista'!$B$4:$L$263,8,0),0)</f>
        <v>319</v>
      </c>
      <c r="J83" s="139">
        <f>IFERROR(VLOOKUP(B83,'Egyéni lista'!$B$4:$L$263,9,0),0)</f>
        <v>106</v>
      </c>
      <c r="K83" s="152">
        <f>IFERROR(VLOOKUP(B83,'Egyéni lista'!$B$4:$L$263,10,0),0)</f>
        <v>425</v>
      </c>
      <c r="L83" s="162">
        <f>IFERROR(VLOOKUP(B83,'Egyéni lista'!$B$4:$L$263,11,0),0)</f>
        <v>16</v>
      </c>
      <c r="M83" s="251">
        <f>SUM(E80:H83)</f>
        <v>1821</v>
      </c>
    </row>
    <row r="84" spans="1:13" ht="15" customHeight="1" x14ac:dyDescent="0.25">
      <c r="A84" s="216" t="s">
        <v>36</v>
      </c>
      <c r="B84" s="61" t="s">
        <v>463</v>
      </c>
      <c r="C84" s="84" t="str">
        <f>IFERROR(VLOOKUP(B84,'Egyéni lista'!$B$4:$L$263,2,0),0)</f>
        <v>TEKés4es</v>
      </c>
      <c r="D84" s="36" t="str">
        <f>IFERROR(VLOOKUP(B84,'Egyéni lista'!$B$4:$L$263,3,0),0)</f>
        <v>Am. ffi</v>
      </c>
      <c r="E84" s="28">
        <f>IFERROR(VLOOKUP(B84,'Egyéni lista'!$B$4:$L$263,4,0),0)</f>
        <v>75</v>
      </c>
      <c r="F84" s="28">
        <f>IFERROR(VLOOKUP(B84,'Egyéni lista'!$B$4:$L$263,5,0),0)</f>
        <v>100</v>
      </c>
      <c r="G84" s="28">
        <f>IFERROR(VLOOKUP(B84,'Egyéni lista'!$B$4:$L$263,6,0),0)</f>
        <v>84</v>
      </c>
      <c r="H84" s="28">
        <f>IFERROR(VLOOKUP(B84,'Egyéni lista'!$B$4:$L$263,7,0),0)</f>
        <v>87</v>
      </c>
      <c r="I84" s="121">
        <f>IFERROR(VLOOKUP(B84,'Egyéni lista'!$B$4:$L$263,8,0),0)</f>
        <v>269</v>
      </c>
      <c r="J84" s="132">
        <f>IFERROR(VLOOKUP(B84,'Egyéni lista'!$B$4:$L$263,9,0),0)</f>
        <v>77</v>
      </c>
      <c r="K84" s="150">
        <f>IFERROR(VLOOKUP(B84,'Egyéni lista'!$B$4:$L$263,10,0),0)</f>
        <v>346</v>
      </c>
      <c r="L84" s="37">
        <f>IFERROR(VLOOKUP(B84,'Egyéni lista'!$B$4:$L$263,11,0),0)</f>
        <v>32</v>
      </c>
      <c r="M84" s="38">
        <f>SUM(E84:H87)</f>
        <v>1818</v>
      </c>
    </row>
    <row r="85" spans="1:13" ht="15" customHeight="1" x14ac:dyDescent="0.25">
      <c r="A85" s="217"/>
      <c r="B85" s="66" t="s">
        <v>464</v>
      </c>
      <c r="C85" s="81" t="str">
        <f>IFERROR(VLOOKUP(B85,'Egyéni lista'!$B$4:$L$263,2,0),0)</f>
        <v>TEKés4es</v>
      </c>
      <c r="D85" s="40" t="str">
        <f>IFERROR(VLOOKUP(B85,'Egyéni lista'!$B$4:$L$263,3,0),0)</f>
        <v>Am. ffi</v>
      </c>
      <c r="E85" s="20">
        <f>IFERROR(VLOOKUP(B85,'Egyéni lista'!$B$4:$L$263,4,0),0)</f>
        <v>129</v>
      </c>
      <c r="F85" s="20">
        <f>IFERROR(VLOOKUP(B85,'Egyéni lista'!$B$4:$L$263,5,0),0)</f>
        <v>168</v>
      </c>
      <c r="G85" s="20">
        <f>IFERROR(VLOOKUP(B85,'Egyéni lista'!$B$4:$L$263,6,0),0)</f>
        <v>142</v>
      </c>
      <c r="H85" s="20">
        <f>IFERROR(VLOOKUP(B85,'Egyéni lista'!$B$4:$L$263,7,0),0)</f>
        <v>127</v>
      </c>
      <c r="I85" s="122">
        <f>IFERROR(VLOOKUP(B85,'Egyéni lista'!$B$4:$L$263,8,0),0)</f>
        <v>344</v>
      </c>
      <c r="J85" s="132">
        <f>IFERROR(VLOOKUP(B85,'Egyéni lista'!$B$4:$L$263,9,0),0)</f>
        <v>222</v>
      </c>
      <c r="K85" s="151">
        <f>IFERROR(VLOOKUP(B85,'Egyéni lista'!$B$4:$L$263,10,0),0)</f>
        <v>566</v>
      </c>
      <c r="L85" s="41">
        <f>IFERROR(VLOOKUP(B85,'Egyéni lista'!$B$4:$L$263,11,0),0)</f>
        <v>2</v>
      </c>
      <c r="M85" s="42">
        <f>SUM(E84:H87)</f>
        <v>1818</v>
      </c>
    </row>
    <row r="86" spans="1:13" ht="15" customHeight="1" x14ac:dyDescent="0.25">
      <c r="A86" s="217"/>
      <c r="B86" s="66" t="s">
        <v>465</v>
      </c>
      <c r="C86" s="202" t="str">
        <f>IFERROR(VLOOKUP(B86,'Egyéni lista'!$B$4:$L$263,2,0),0)</f>
        <v>TEKés4es</v>
      </c>
      <c r="D86" s="44" t="str">
        <f>IFERROR(VLOOKUP(B86,'Egyéni lista'!$B$4:$L$263,3,0),0)</f>
        <v>Am. ffi</v>
      </c>
      <c r="E86" s="134">
        <f>IFERROR(VLOOKUP(B86,'Egyéni lista'!$B$4:$L$263,4,0),0)</f>
        <v>122</v>
      </c>
      <c r="F86" s="134">
        <f>IFERROR(VLOOKUP(B86,'Egyéni lista'!$B$4:$L$263,5,0),0)</f>
        <v>121</v>
      </c>
      <c r="G86" s="134">
        <f>IFERROR(VLOOKUP(B86,'Egyéni lista'!$B$4:$L$263,6,0),0)</f>
        <v>110</v>
      </c>
      <c r="H86" s="134">
        <f>IFERROR(VLOOKUP(B86,'Egyéni lista'!$B$4:$L$263,7,0),0)</f>
        <v>121</v>
      </c>
      <c r="I86" s="135">
        <f>IFERROR(VLOOKUP(B86,'Egyéni lista'!$B$4:$L$263,8,0),0)</f>
        <v>359</v>
      </c>
      <c r="J86" s="133">
        <f>IFERROR(VLOOKUP(B86,'Egyéni lista'!$B$4:$L$263,9,0),0)</f>
        <v>115</v>
      </c>
      <c r="K86" s="151">
        <f>IFERROR(VLOOKUP(B86,'Egyéni lista'!$B$4:$L$263,10,0),0)</f>
        <v>474</v>
      </c>
      <c r="L86" s="45">
        <f>IFERROR(VLOOKUP(B86,'Egyéni lista'!$B$4:$L$263,11,0),0)</f>
        <v>20</v>
      </c>
      <c r="M86" s="42">
        <f>SUM(E84:H87)</f>
        <v>1818</v>
      </c>
    </row>
    <row r="87" spans="1:13" ht="15" customHeight="1" thickBot="1" x14ac:dyDescent="0.3">
      <c r="A87" s="218"/>
      <c r="B87" s="188" t="s">
        <v>466</v>
      </c>
      <c r="C87" s="88" t="str">
        <f>IFERROR(VLOOKUP(B87,'Egyéni lista'!$B$4:$L$263,2,0),0)</f>
        <v>TEKés4es</v>
      </c>
      <c r="D87" s="47" t="str">
        <f>IFERROR(VLOOKUP(B87,'Egyéni lista'!$B$4:$L$263,3,0),0)</f>
        <v>Am. ffi</v>
      </c>
      <c r="E87" s="136">
        <f>IFERROR(VLOOKUP(B87,'Egyéni lista'!$B$4:$L$263,4,0),0)</f>
        <v>106</v>
      </c>
      <c r="F87" s="137">
        <f>IFERROR(VLOOKUP(B87,'Egyéni lista'!$B$4:$L$263,5,0),0)</f>
        <v>120</v>
      </c>
      <c r="G87" s="137">
        <f>IFERROR(VLOOKUP(B87,'Egyéni lista'!$B$4:$L$263,6,0),0)</f>
        <v>95</v>
      </c>
      <c r="H87" s="137">
        <f>IFERROR(VLOOKUP(B87,'Egyéni lista'!$B$4:$L$263,7,0),0)</f>
        <v>111</v>
      </c>
      <c r="I87" s="138">
        <f>IFERROR(VLOOKUP(B87,'Egyéni lista'!$B$4:$L$263,8,0),0)</f>
        <v>329</v>
      </c>
      <c r="J87" s="139">
        <f>IFERROR(VLOOKUP(B87,'Egyéni lista'!$B$4:$L$263,9,0),0)</f>
        <v>103</v>
      </c>
      <c r="K87" s="152">
        <f>IFERROR(VLOOKUP(B87,'Egyéni lista'!$B$4:$L$263,10,0),0)</f>
        <v>432</v>
      </c>
      <c r="L87" s="48">
        <f>IFERROR(VLOOKUP(B87,'Egyéni lista'!$B$4:$L$263,11,0),0)</f>
        <v>23</v>
      </c>
      <c r="M87" s="251">
        <f>SUM(E84:H87)</f>
        <v>1818</v>
      </c>
    </row>
    <row r="88" spans="1:13" ht="15" customHeight="1" x14ac:dyDescent="0.25">
      <c r="A88" s="216" t="s">
        <v>37</v>
      </c>
      <c r="B88" s="187" t="s">
        <v>509</v>
      </c>
      <c r="C88" s="84" t="str">
        <f>IFERROR(VLOOKUP(B88,'Egyéni lista'!$B$4:$L$263,2,0),0)</f>
        <v>Golden EAGLES</v>
      </c>
      <c r="D88" s="36" t="str">
        <f>IFERROR(VLOOKUP(B88,'Egyéni lista'!$B$4:$L$263,3,0),0)</f>
        <v>Am. ffi szen</v>
      </c>
      <c r="E88" s="28">
        <f>IFERROR(VLOOKUP(B88,'Egyéni lista'!$B$4:$L$263,4,0),0)</f>
        <v>118</v>
      </c>
      <c r="F88" s="28">
        <f>IFERROR(VLOOKUP(B88,'Egyéni lista'!$B$4:$L$263,5,0),0)</f>
        <v>102</v>
      </c>
      <c r="G88" s="28">
        <f>IFERROR(VLOOKUP(B88,'Egyéni lista'!$B$4:$L$263,6,0),0)</f>
        <v>84</v>
      </c>
      <c r="H88" s="28">
        <f>IFERROR(VLOOKUP(B88,'Egyéni lista'!$B$4:$L$263,7,0),0)</f>
        <v>97</v>
      </c>
      <c r="I88" s="121">
        <f>IFERROR(VLOOKUP(B88,'Egyéni lista'!$B$4:$L$263,8,0),0)</f>
        <v>299</v>
      </c>
      <c r="J88" s="132">
        <f>IFERROR(VLOOKUP(B88,'Egyéni lista'!$B$4:$L$263,9,0),0)</f>
        <v>102</v>
      </c>
      <c r="K88" s="150">
        <f>IFERROR(VLOOKUP(B88,'Egyéni lista'!$B$4:$L$263,10,0),0)</f>
        <v>401</v>
      </c>
      <c r="L88" s="37">
        <f>IFERROR(VLOOKUP(B88,'Egyéni lista'!$B$4:$L$263,11,0),0)</f>
        <v>22</v>
      </c>
      <c r="M88" s="38">
        <f>SUM(E88:H91)</f>
        <v>1785</v>
      </c>
    </row>
    <row r="89" spans="1:13" ht="15" customHeight="1" x14ac:dyDescent="0.25">
      <c r="A89" s="217"/>
      <c r="B89" s="66" t="s">
        <v>510</v>
      </c>
      <c r="C89" s="81" t="str">
        <f>IFERROR(VLOOKUP(B89,'Egyéni lista'!$B$4:$L$263,2,0),0)</f>
        <v>Golden EAGLES</v>
      </c>
      <c r="D89" s="40" t="str">
        <f>IFERROR(VLOOKUP(B89,'Egyéni lista'!$B$4:$L$263,3,0),0)</f>
        <v>Am. ffi szen</v>
      </c>
      <c r="E89" s="20">
        <f>IFERROR(VLOOKUP(B89,'Egyéni lista'!$B$4:$L$263,4,0),0)</f>
        <v>97</v>
      </c>
      <c r="F89" s="20">
        <f>IFERROR(VLOOKUP(B89,'Egyéni lista'!$B$4:$L$263,5,0),0)</f>
        <v>103</v>
      </c>
      <c r="G89" s="20">
        <f>IFERROR(VLOOKUP(B89,'Egyéni lista'!$B$4:$L$263,6,0),0)</f>
        <v>117</v>
      </c>
      <c r="H89" s="20">
        <f>IFERROR(VLOOKUP(B89,'Egyéni lista'!$B$4:$L$263,7,0),0)</f>
        <v>120</v>
      </c>
      <c r="I89" s="122">
        <f>IFERROR(VLOOKUP(B89,'Egyéni lista'!$B$4:$L$263,8,0),0)</f>
        <v>300</v>
      </c>
      <c r="J89" s="132">
        <f>IFERROR(VLOOKUP(B89,'Egyéni lista'!$B$4:$L$263,9,0),0)</f>
        <v>137</v>
      </c>
      <c r="K89" s="151">
        <f>IFERROR(VLOOKUP(B89,'Egyéni lista'!$B$4:$L$263,10,0),0)</f>
        <v>437</v>
      </c>
      <c r="L89" s="41">
        <f>IFERROR(VLOOKUP(B89,'Egyéni lista'!$B$4:$L$263,11,0),0)</f>
        <v>18</v>
      </c>
      <c r="M89" s="42">
        <f>SUM(E88:H91)</f>
        <v>1785</v>
      </c>
    </row>
    <row r="90" spans="1:13" ht="15" customHeight="1" x14ac:dyDescent="0.25">
      <c r="A90" s="217"/>
      <c r="B90" s="66" t="s">
        <v>511</v>
      </c>
      <c r="C90" s="202" t="str">
        <f>IFERROR(VLOOKUP(B90,'Egyéni lista'!$B$4:$L$263,2,0),0)</f>
        <v>Golden EAGLES</v>
      </c>
      <c r="D90" s="44" t="str">
        <f>IFERROR(VLOOKUP(B90,'Egyéni lista'!$B$4:$L$263,3,0),0)</f>
        <v>Am. ffi</v>
      </c>
      <c r="E90" s="134">
        <f>IFERROR(VLOOKUP(B90,'Egyéni lista'!$B$4:$L$263,4,0),0)</f>
        <v>137</v>
      </c>
      <c r="F90" s="134">
        <f>IFERROR(VLOOKUP(B90,'Egyéni lista'!$B$4:$L$263,5,0),0)</f>
        <v>106</v>
      </c>
      <c r="G90" s="134">
        <f>IFERROR(VLOOKUP(B90,'Egyéni lista'!$B$4:$L$263,6,0),0)</f>
        <v>142</v>
      </c>
      <c r="H90" s="134">
        <f>IFERROR(VLOOKUP(B90,'Egyéni lista'!$B$4:$L$263,7,0),0)</f>
        <v>103</v>
      </c>
      <c r="I90" s="135">
        <f>IFERROR(VLOOKUP(B90,'Egyéni lista'!$B$4:$L$263,8,0),0)</f>
        <v>315</v>
      </c>
      <c r="J90" s="133">
        <f>IFERROR(VLOOKUP(B90,'Egyéni lista'!$B$4:$L$263,9,0),0)</f>
        <v>173</v>
      </c>
      <c r="K90" s="151">
        <f>IFERROR(VLOOKUP(B90,'Egyéni lista'!$B$4:$L$263,10,0),0)</f>
        <v>488</v>
      </c>
      <c r="L90" s="45">
        <f>IFERROR(VLOOKUP(B90,'Egyéni lista'!$B$4:$L$263,11,0),0)</f>
        <v>8</v>
      </c>
      <c r="M90" s="42">
        <f>SUM(E88:H91)</f>
        <v>1785</v>
      </c>
    </row>
    <row r="91" spans="1:13" ht="15" customHeight="1" thickBot="1" x14ac:dyDescent="0.3">
      <c r="A91" s="218"/>
      <c r="B91" s="188" t="s">
        <v>512</v>
      </c>
      <c r="C91" s="88" t="str">
        <f>IFERROR(VLOOKUP(B91,'Egyéni lista'!$B$4:$L$263,2,0),0)</f>
        <v>Golden EAGLES</v>
      </c>
      <c r="D91" s="47" t="str">
        <f>IFERROR(VLOOKUP(B91,'Egyéni lista'!$B$4:$L$263,3,0),0)</f>
        <v>Am. ffi</v>
      </c>
      <c r="E91" s="136">
        <f>IFERROR(VLOOKUP(B91,'Egyéni lista'!$B$4:$L$263,4,0),0)</f>
        <v>114</v>
      </c>
      <c r="F91" s="137">
        <f>IFERROR(VLOOKUP(B91,'Egyéni lista'!$B$4:$L$263,5,0),0)</f>
        <v>111</v>
      </c>
      <c r="G91" s="137">
        <f>IFERROR(VLOOKUP(B91,'Egyéni lista'!$B$4:$L$263,6,0),0)</f>
        <v>117</v>
      </c>
      <c r="H91" s="137">
        <f>IFERROR(VLOOKUP(B91,'Egyéni lista'!$B$4:$L$263,7,0),0)</f>
        <v>117</v>
      </c>
      <c r="I91" s="138">
        <f>IFERROR(VLOOKUP(B91,'Egyéni lista'!$B$4:$L$263,8,0),0)</f>
        <v>336</v>
      </c>
      <c r="J91" s="139">
        <f>IFERROR(VLOOKUP(B91,'Egyéni lista'!$B$4:$L$263,9,0),0)</f>
        <v>123</v>
      </c>
      <c r="K91" s="152">
        <f>IFERROR(VLOOKUP(B91,'Egyéni lista'!$B$4:$L$263,10,0),0)</f>
        <v>459</v>
      </c>
      <c r="L91" s="48">
        <f>IFERROR(VLOOKUP(B91,'Egyéni lista'!$B$4:$L$263,11,0),0)</f>
        <v>15</v>
      </c>
      <c r="M91" s="251">
        <f>SUM(E88:H91)</f>
        <v>1785</v>
      </c>
    </row>
    <row r="92" spans="1:13" ht="15" customHeight="1" x14ac:dyDescent="0.25">
      <c r="A92" s="216" t="s">
        <v>38</v>
      </c>
      <c r="B92" s="187" t="s">
        <v>484</v>
      </c>
      <c r="C92" s="84" t="str">
        <f>IFERROR(VLOOKUP(B92,'Egyéni lista'!$B$4:$L$263,2,0),0)</f>
        <v>Lovászpatona SE</v>
      </c>
      <c r="D92" s="36" t="str">
        <f>IFERROR(VLOOKUP(B92,'Egyéni lista'!$B$4:$L$263,3,0),0)</f>
        <v>Am. ffi</v>
      </c>
      <c r="E92" s="28">
        <f>IFERROR(VLOOKUP(B92,'Egyéni lista'!$B$4:$L$263,4,0),0)</f>
        <v>120</v>
      </c>
      <c r="F92" s="28">
        <f>IFERROR(VLOOKUP(B92,'Egyéni lista'!$B$4:$L$263,5,0),0)</f>
        <v>135</v>
      </c>
      <c r="G92" s="28">
        <f>IFERROR(VLOOKUP(B92,'Egyéni lista'!$B$4:$L$263,6,0),0)</f>
        <v>121</v>
      </c>
      <c r="H92" s="28">
        <f>IFERROR(VLOOKUP(B92,'Egyéni lista'!$B$4:$L$263,7,0),0)</f>
        <v>144</v>
      </c>
      <c r="I92" s="121">
        <f>IFERROR(VLOOKUP(B92,'Egyéni lista'!$B$4:$L$263,8,0),0)</f>
        <v>361</v>
      </c>
      <c r="J92" s="132">
        <f>IFERROR(VLOOKUP(B92,'Egyéni lista'!$B$4:$L$263,9,0),0)</f>
        <v>159</v>
      </c>
      <c r="K92" s="150">
        <f>IFERROR(VLOOKUP(B92,'Egyéni lista'!$B$4:$L$263,10,0),0)</f>
        <v>520</v>
      </c>
      <c r="L92" s="37">
        <f>IFERROR(VLOOKUP(B92,'Egyéni lista'!$B$4:$L$263,11,0),0)</f>
        <v>8</v>
      </c>
      <c r="M92" s="38">
        <f>SUM(E92:H95)</f>
        <v>1707</v>
      </c>
    </row>
    <row r="93" spans="1:13" ht="15" customHeight="1" x14ac:dyDescent="0.25">
      <c r="A93" s="217"/>
      <c r="B93" s="66" t="s">
        <v>485</v>
      </c>
      <c r="C93" s="81" t="str">
        <f>IFERROR(VLOOKUP(B93,'Egyéni lista'!$B$4:$L$263,2,0),0)</f>
        <v>Lovászpatona SE</v>
      </c>
      <c r="D93" s="40" t="str">
        <f>IFERROR(VLOOKUP(B93,'Egyéni lista'!$B$4:$L$263,3,0),0)</f>
        <v>Am. nő</v>
      </c>
      <c r="E93" s="20">
        <f>IFERROR(VLOOKUP(B93,'Egyéni lista'!$B$4:$L$263,4,0),0)</f>
        <v>118</v>
      </c>
      <c r="F93" s="20">
        <f>IFERROR(VLOOKUP(B93,'Egyéni lista'!$B$4:$L$263,5,0),0)</f>
        <v>109</v>
      </c>
      <c r="G93" s="20">
        <f>IFERROR(VLOOKUP(B93,'Egyéni lista'!$B$4:$L$263,6,0),0)</f>
        <v>111</v>
      </c>
      <c r="H93" s="20">
        <f>IFERROR(VLOOKUP(B93,'Egyéni lista'!$B$4:$L$263,7,0),0)</f>
        <v>122</v>
      </c>
      <c r="I93" s="122">
        <f>IFERROR(VLOOKUP(B93,'Egyéni lista'!$B$4:$L$263,8,0),0)</f>
        <v>321</v>
      </c>
      <c r="J93" s="132">
        <f>IFERROR(VLOOKUP(B93,'Egyéni lista'!$B$4:$L$263,9,0),0)</f>
        <v>139</v>
      </c>
      <c r="K93" s="151">
        <f>IFERROR(VLOOKUP(B93,'Egyéni lista'!$B$4:$L$263,10,0),0)</f>
        <v>460</v>
      </c>
      <c r="L93" s="41">
        <f>IFERROR(VLOOKUP(B93,'Egyéni lista'!$B$4:$L$263,11,0),0)</f>
        <v>13</v>
      </c>
      <c r="M93" s="42">
        <f>SUM(E92:H95)</f>
        <v>1707</v>
      </c>
    </row>
    <row r="94" spans="1:13" ht="15" customHeight="1" x14ac:dyDescent="0.25">
      <c r="A94" s="217"/>
      <c r="B94" s="66" t="s">
        <v>486</v>
      </c>
      <c r="C94" s="202" t="str">
        <f>IFERROR(VLOOKUP(B94,'Egyéni lista'!$B$4:$L$263,2,0),0)</f>
        <v>Lovászpatona SE</v>
      </c>
      <c r="D94" s="44" t="str">
        <f>IFERROR(VLOOKUP(B94,'Egyéni lista'!$B$4:$L$263,3,0),0)</f>
        <v>Am. nő</v>
      </c>
      <c r="E94" s="134">
        <f>IFERROR(VLOOKUP(B94,'Egyéni lista'!$B$4:$L$263,4,0),0)</f>
        <v>110</v>
      </c>
      <c r="F94" s="134">
        <f>IFERROR(VLOOKUP(B94,'Egyéni lista'!$B$4:$L$263,5,0),0)</f>
        <v>105</v>
      </c>
      <c r="G94" s="134">
        <f>IFERROR(VLOOKUP(B94,'Egyéni lista'!$B$4:$L$263,6,0),0)</f>
        <v>101</v>
      </c>
      <c r="H94" s="134">
        <f>IFERROR(VLOOKUP(B94,'Egyéni lista'!$B$4:$L$263,7,0),0)</f>
        <v>105</v>
      </c>
      <c r="I94" s="135">
        <f>IFERROR(VLOOKUP(B94,'Egyéni lista'!$B$4:$L$263,8,0),0)</f>
        <v>318</v>
      </c>
      <c r="J94" s="133">
        <f>IFERROR(VLOOKUP(B94,'Egyéni lista'!$B$4:$L$263,9,0),0)</f>
        <v>103</v>
      </c>
      <c r="K94" s="151">
        <f>IFERROR(VLOOKUP(B94,'Egyéni lista'!$B$4:$L$263,10,0),0)</f>
        <v>421</v>
      </c>
      <c r="L94" s="45">
        <f>IFERROR(VLOOKUP(B94,'Egyéni lista'!$B$4:$L$263,11,0),0)</f>
        <v>19</v>
      </c>
      <c r="M94" s="42">
        <f>SUM(E92:H95)</f>
        <v>1707</v>
      </c>
    </row>
    <row r="95" spans="1:13" ht="15" customHeight="1" thickBot="1" x14ac:dyDescent="0.3">
      <c r="A95" s="218"/>
      <c r="B95" s="188" t="s">
        <v>487</v>
      </c>
      <c r="C95" s="88" t="str">
        <f>IFERROR(VLOOKUP(B95,'Egyéni lista'!$B$4:$L$263,2,0),0)</f>
        <v>Lovászpatona SE</v>
      </c>
      <c r="D95" s="47" t="str">
        <f>IFERROR(VLOOKUP(B95,'Egyéni lista'!$B$4:$L$263,3,0),0)</f>
        <v>Am. ffi</v>
      </c>
      <c r="E95" s="136">
        <f>IFERROR(VLOOKUP(B95,'Egyéni lista'!$B$4:$L$263,4,0),0)</f>
        <v>64</v>
      </c>
      <c r="F95" s="137">
        <f>IFERROR(VLOOKUP(B95,'Egyéni lista'!$B$4:$L$263,5,0),0)</f>
        <v>77</v>
      </c>
      <c r="G95" s="137">
        <f>IFERROR(VLOOKUP(B95,'Egyéni lista'!$B$4:$L$263,6,0),0)</f>
        <v>54</v>
      </c>
      <c r="H95" s="137">
        <f>IFERROR(VLOOKUP(B95,'Egyéni lista'!$B$4:$L$263,7,0),0)</f>
        <v>111</v>
      </c>
      <c r="I95" s="138">
        <f>IFERROR(VLOOKUP(B95,'Egyéni lista'!$B$4:$L$263,8,0),0)</f>
        <v>248</v>
      </c>
      <c r="J95" s="139">
        <f>IFERROR(VLOOKUP(B95,'Egyéni lista'!$B$4:$L$263,9,0),0)</f>
        <v>58</v>
      </c>
      <c r="K95" s="152">
        <f>IFERROR(VLOOKUP(B95,'Egyéni lista'!$B$4:$L$263,10,0),0)</f>
        <v>306</v>
      </c>
      <c r="L95" s="48">
        <f>IFERROR(VLOOKUP(B95,'Egyéni lista'!$B$4:$L$263,11,0),0)</f>
        <v>45</v>
      </c>
      <c r="M95" s="251">
        <f>SUM(E92:H95)</f>
        <v>1707</v>
      </c>
    </row>
    <row r="96" spans="1:13" ht="15" customHeight="1" x14ac:dyDescent="0.25">
      <c r="A96" s="216" t="s">
        <v>39</v>
      </c>
      <c r="B96" s="187" t="s">
        <v>566</v>
      </c>
      <c r="C96" s="84" t="str">
        <f>IFERROR(VLOOKUP(B96,'Egyéni lista'!$B$4:$L$263,2,0),0)</f>
        <v>Remet Hungária</v>
      </c>
      <c r="D96" s="36" t="str">
        <f>IFERROR(VLOOKUP(B96,'Egyéni lista'!$B$4:$L$263,3,0),0)</f>
        <v>Am. ffi szen</v>
      </c>
      <c r="E96" s="28">
        <f>IFERROR(VLOOKUP(B96,'Egyéni lista'!$B$4:$L$263,4,0),0)</f>
        <v>114</v>
      </c>
      <c r="F96" s="28">
        <f>IFERROR(VLOOKUP(B96,'Egyéni lista'!$B$4:$L$263,5,0),0)</f>
        <v>102</v>
      </c>
      <c r="G96" s="28">
        <f>IFERROR(VLOOKUP(B96,'Egyéni lista'!$B$4:$L$263,6,0),0)</f>
        <v>99</v>
      </c>
      <c r="H96" s="28">
        <f>IFERROR(VLOOKUP(B96,'Egyéni lista'!$B$4:$L$263,7,0),0)</f>
        <v>97</v>
      </c>
      <c r="I96" s="121">
        <f>IFERROR(VLOOKUP(B96,'Egyéni lista'!$B$4:$L$263,8,0),0)</f>
        <v>312</v>
      </c>
      <c r="J96" s="132">
        <f>IFERROR(VLOOKUP(B96,'Egyéni lista'!$B$4:$L$263,9,0),0)</f>
        <v>100</v>
      </c>
      <c r="K96" s="150">
        <f>IFERROR(VLOOKUP(B96,'Egyéni lista'!$B$4:$L$263,10,0),0)</f>
        <v>412</v>
      </c>
      <c r="L96" s="37">
        <f>IFERROR(VLOOKUP(B96,'Egyéni lista'!$B$4:$L$263,11,0),0)</f>
        <v>26</v>
      </c>
      <c r="M96" s="38">
        <f>SUM(E96:H99)</f>
        <v>1549</v>
      </c>
    </row>
    <row r="97" spans="1:13" ht="15" customHeight="1" x14ac:dyDescent="0.25">
      <c r="A97" s="217"/>
      <c r="B97" s="66" t="s">
        <v>567</v>
      </c>
      <c r="C97" s="81" t="str">
        <f>IFERROR(VLOOKUP(B97,'Egyéni lista'!$B$4:$L$263,2,0),0)</f>
        <v>Remet Hungária</v>
      </c>
      <c r="D97" s="40" t="str">
        <f>IFERROR(VLOOKUP(B97,'Egyéni lista'!$B$4:$L$263,3,0),0)</f>
        <v>Am. ffi</v>
      </c>
      <c r="E97" s="20">
        <f>IFERROR(VLOOKUP(B97,'Egyéni lista'!$B$4:$L$263,4,0),0)</f>
        <v>84</v>
      </c>
      <c r="F97" s="20">
        <f>IFERROR(VLOOKUP(B97,'Egyéni lista'!$B$4:$L$263,5,0),0)</f>
        <v>95</v>
      </c>
      <c r="G97" s="20">
        <f>IFERROR(VLOOKUP(B97,'Egyéni lista'!$B$4:$L$263,6,0),0)</f>
        <v>113</v>
      </c>
      <c r="H97" s="20">
        <f>IFERROR(VLOOKUP(B97,'Egyéni lista'!$B$4:$L$263,7,0),0)</f>
        <v>116</v>
      </c>
      <c r="I97" s="122">
        <f>IFERROR(VLOOKUP(B97,'Egyéni lista'!$B$4:$L$263,8,0),0)</f>
        <v>278</v>
      </c>
      <c r="J97" s="132">
        <f>IFERROR(VLOOKUP(B97,'Egyéni lista'!$B$4:$L$263,9,0),0)</f>
        <v>130</v>
      </c>
      <c r="K97" s="151">
        <f>IFERROR(VLOOKUP(B97,'Egyéni lista'!$B$4:$L$263,10,0),0)</f>
        <v>408</v>
      </c>
      <c r="L97" s="41">
        <f>IFERROR(VLOOKUP(B97,'Egyéni lista'!$B$4:$L$263,11,0),0)</f>
        <v>17</v>
      </c>
      <c r="M97" s="42">
        <f>SUM(E96:H99)</f>
        <v>1549</v>
      </c>
    </row>
    <row r="98" spans="1:13" ht="15" customHeight="1" x14ac:dyDescent="0.25">
      <c r="A98" s="217"/>
      <c r="B98" s="66" t="s">
        <v>568</v>
      </c>
      <c r="C98" s="202" t="str">
        <f>IFERROR(VLOOKUP(B98,'Egyéni lista'!$B$4:$L$263,2,0),0)</f>
        <v>Remet Hungária</v>
      </c>
      <c r="D98" s="44" t="str">
        <f>IFERROR(VLOOKUP(B98,'Egyéni lista'!$B$4:$L$263,3,0),0)</f>
        <v>Am. ffi</v>
      </c>
      <c r="E98" s="134">
        <f>IFERROR(VLOOKUP(B98,'Egyéni lista'!$B$4:$L$263,4,0),0)</f>
        <v>122</v>
      </c>
      <c r="F98" s="134">
        <f>IFERROR(VLOOKUP(B98,'Egyéni lista'!$B$4:$L$263,5,0),0)</f>
        <v>98</v>
      </c>
      <c r="G98" s="134">
        <f>IFERROR(VLOOKUP(B98,'Egyéni lista'!$B$4:$L$263,6,0),0)</f>
        <v>106</v>
      </c>
      <c r="H98" s="134">
        <f>IFERROR(VLOOKUP(B98,'Egyéni lista'!$B$4:$L$263,7,0),0)</f>
        <v>99</v>
      </c>
      <c r="I98" s="135">
        <f>IFERROR(VLOOKUP(B98,'Egyéni lista'!$B$4:$L$263,8,0),0)</f>
        <v>295</v>
      </c>
      <c r="J98" s="133">
        <f>IFERROR(VLOOKUP(B98,'Egyéni lista'!$B$4:$L$263,9,0),0)</f>
        <v>130</v>
      </c>
      <c r="K98" s="151">
        <f>IFERROR(VLOOKUP(B98,'Egyéni lista'!$B$4:$L$263,10,0),0)</f>
        <v>425</v>
      </c>
      <c r="L98" s="45">
        <f>IFERROR(VLOOKUP(B98,'Egyéni lista'!$B$4:$L$263,11,0),0)</f>
        <v>13</v>
      </c>
      <c r="M98" s="42">
        <f>SUM(E96:H99)</f>
        <v>1549</v>
      </c>
    </row>
    <row r="99" spans="1:13" ht="15" customHeight="1" thickBot="1" x14ac:dyDescent="0.3">
      <c r="A99" s="218"/>
      <c r="B99" s="188" t="s">
        <v>569</v>
      </c>
      <c r="C99" s="88" t="str">
        <f>IFERROR(VLOOKUP(B99,'Egyéni lista'!$B$4:$L$263,2,0),0)</f>
        <v>Remet Hungária</v>
      </c>
      <c r="D99" s="47" t="str">
        <f>IFERROR(VLOOKUP(B99,'Egyéni lista'!$B$4:$L$263,3,0),0)</f>
        <v>Am. ffi</v>
      </c>
      <c r="E99" s="136">
        <f>IFERROR(VLOOKUP(B99,'Egyéni lista'!$B$4:$L$263,4,0),0)</f>
        <v>85</v>
      </c>
      <c r="F99" s="137">
        <f>IFERROR(VLOOKUP(B99,'Egyéni lista'!$B$4:$L$263,5,0),0)</f>
        <v>73</v>
      </c>
      <c r="G99" s="137">
        <f>IFERROR(VLOOKUP(B99,'Egyéni lista'!$B$4:$L$263,6,0),0)</f>
        <v>90</v>
      </c>
      <c r="H99" s="137">
        <f>IFERROR(VLOOKUP(B99,'Egyéni lista'!$B$4:$L$263,7,0),0)</f>
        <v>56</v>
      </c>
      <c r="I99" s="138">
        <f>IFERROR(VLOOKUP(B99,'Egyéni lista'!$B$4:$L$263,8,0),0)</f>
        <v>224</v>
      </c>
      <c r="J99" s="139">
        <f>IFERROR(VLOOKUP(B99,'Egyéni lista'!$B$4:$L$263,9,0),0)</f>
        <v>80</v>
      </c>
      <c r="K99" s="152">
        <f>IFERROR(VLOOKUP(B99,'Egyéni lista'!$B$4:$L$263,10,0),0)</f>
        <v>304</v>
      </c>
      <c r="L99" s="48">
        <f>IFERROR(VLOOKUP(B99,'Egyéni lista'!$B$4:$L$263,11,0),0)</f>
        <v>41</v>
      </c>
      <c r="M99" s="251">
        <f>SUM(E96:H99)</f>
        <v>1549</v>
      </c>
    </row>
    <row r="100" spans="1:13" ht="15" customHeight="1" x14ac:dyDescent="0.25">
      <c r="A100" s="216" t="s">
        <v>40</v>
      </c>
      <c r="B100" s="61" t="s">
        <v>457</v>
      </c>
      <c r="C100" s="84" t="str">
        <f>IFERROR(VLOOKUP(B100,'Egyéni lista'!$B$4:$L$263,2,0),0)</f>
        <v>Lurkók</v>
      </c>
      <c r="D100" s="36" t="str">
        <f>IFERROR(VLOOKUP(B100,'Egyéni lista'!$B$4:$L$263,3,0),0)</f>
        <v>Am. ffi</v>
      </c>
      <c r="E100" s="28">
        <f>IFERROR(VLOOKUP(B100,'Egyéni lista'!$B$4:$L$263,4,0),0)</f>
        <v>81</v>
      </c>
      <c r="F100" s="28">
        <f>IFERROR(VLOOKUP(B100,'Egyéni lista'!$B$4:$L$263,5,0),0)</f>
        <v>75</v>
      </c>
      <c r="G100" s="28">
        <f>IFERROR(VLOOKUP(B100,'Egyéni lista'!$B$4:$L$263,6,0),0)</f>
        <v>64</v>
      </c>
      <c r="H100" s="28">
        <f>IFERROR(VLOOKUP(B100,'Egyéni lista'!$B$4:$L$263,7,0),0)</f>
        <v>50</v>
      </c>
      <c r="I100" s="121">
        <f>IFERROR(VLOOKUP(B100,'Egyéni lista'!$B$4:$L$263,8,0),0)</f>
        <v>197</v>
      </c>
      <c r="J100" s="132">
        <f>IFERROR(VLOOKUP(B100,'Egyéni lista'!$B$4:$L$263,9,0),0)</f>
        <v>73</v>
      </c>
      <c r="K100" s="150">
        <f>IFERROR(VLOOKUP(B100,'Egyéni lista'!$B$4:$L$263,10,0),0)</f>
        <v>270</v>
      </c>
      <c r="L100" s="37">
        <f>IFERROR(VLOOKUP(B100,'Egyéni lista'!$B$4:$L$263,11,0),0)</f>
        <v>48</v>
      </c>
      <c r="M100" s="38">
        <f>SUM(E100:H103)</f>
        <v>1472</v>
      </c>
    </row>
    <row r="101" spans="1:13" ht="15" customHeight="1" x14ac:dyDescent="0.25">
      <c r="A101" s="217"/>
      <c r="B101" s="165" t="s">
        <v>459</v>
      </c>
      <c r="C101" s="81" t="str">
        <f>IFERROR(VLOOKUP(B101,'Egyéni lista'!$B$4:$L$263,2,0),0)</f>
        <v>Lurkók</v>
      </c>
      <c r="D101" s="40" t="str">
        <f>IFERROR(VLOOKUP(B101,'Egyéni lista'!$B$4:$L$263,3,0),0)</f>
        <v>Am. ffi</v>
      </c>
      <c r="E101" s="20">
        <f>IFERROR(VLOOKUP(B101,'Egyéni lista'!$B$4:$L$263,4,0),0)</f>
        <v>78</v>
      </c>
      <c r="F101" s="20">
        <f>IFERROR(VLOOKUP(B101,'Egyéni lista'!$B$4:$L$263,5,0),0)</f>
        <v>88</v>
      </c>
      <c r="G101" s="20">
        <f>IFERROR(VLOOKUP(B101,'Egyéni lista'!$B$4:$L$263,6,0),0)</f>
        <v>105</v>
      </c>
      <c r="H101" s="20">
        <f>IFERROR(VLOOKUP(B101,'Egyéni lista'!$B$4:$L$263,7,0),0)</f>
        <v>82</v>
      </c>
      <c r="I101" s="122">
        <f>IFERROR(VLOOKUP(B101,'Egyéni lista'!$B$4:$L$263,8,0),0)</f>
        <v>247</v>
      </c>
      <c r="J101" s="132">
        <f>IFERROR(VLOOKUP(B101,'Egyéni lista'!$B$4:$L$263,9,0),0)</f>
        <v>106</v>
      </c>
      <c r="K101" s="151">
        <f>IFERROR(VLOOKUP(B101,'Egyéni lista'!$B$4:$L$263,10,0),0)</f>
        <v>353</v>
      </c>
      <c r="L101" s="41">
        <f>IFERROR(VLOOKUP(B101,'Egyéni lista'!$B$4:$L$263,11,0),0)</f>
        <v>27</v>
      </c>
      <c r="M101" s="42">
        <f>SUM(E100:H103)</f>
        <v>1472</v>
      </c>
    </row>
    <row r="102" spans="1:13" ht="15" customHeight="1" x14ac:dyDescent="0.25">
      <c r="A102" s="217"/>
      <c r="B102" s="165" t="s">
        <v>460</v>
      </c>
      <c r="C102" s="202" t="str">
        <f>IFERROR(VLOOKUP(B102,'Egyéni lista'!$B$4:$L$263,2,0),0)</f>
        <v>Lurkók</v>
      </c>
      <c r="D102" s="44" t="str">
        <f>IFERROR(VLOOKUP(B102,'Egyéni lista'!$B$4:$L$263,3,0),0)</f>
        <v>Am. ffi</v>
      </c>
      <c r="E102" s="134">
        <f>IFERROR(VLOOKUP(B102,'Egyéni lista'!$B$4:$L$263,4,0),0)</f>
        <v>110</v>
      </c>
      <c r="F102" s="134">
        <f>IFERROR(VLOOKUP(B102,'Egyéni lista'!$B$4:$L$263,5,0),0)</f>
        <v>90</v>
      </c>
      <c r="G102" s="134">
        <f>IFERROR(VLOOKUP(B102,'Egyéni lista'!$B$4:$L$263,6,0),0)</f>
        <v>100</v>
      </c>
      <c r="H102" s="134">
        <f>IFERROR(VLOOKUP(B102,'Egyéni lista'!$B$4:$L$263,7,0),0)</f>
        <v>90</v>
      </c>
      <c r="I102" s="135">
        <f>IFERROR(VLOOKUP(B102,'Egyéni lista'!$B$4:$L$263,8,0),0)</f>
        <v>292</v>
      </c>
      <c r="J102" s="133">
        <f>IFERROR(VLOOKUP(B102,'Egyéni lista'!$B$4:$L$263,9,0),0)</f>
        <v>98</v>
      </c>
      <c r="K102" s="151">
        <f>IFERROR(VLOOKUP(B102,'Egyéni lista'!$B$4:$L$263,10,0),0)</f>
        <v>390</v>
      </c>
      <c r="L102" s="45">
        <f>IFERROR(VLOOKUP(B102,'Egyéni lista'!$B$4:$L$263,11,0),0)</f>
        <v>21</v>
      </c>
      <c r="M102" s="42">
        <f>SUM(E100:H103)</f>
        <v>1472</v>
      </c>
    </row>
    <row r="103" spans="1:13" ht="15" customHeight="1" thickBot="1" x14ac:dyDescent="0.3">
      <c r="A103" s="218"/>
      <c r="B103" s="169" t="s">
        <v>461</v>
      </c>
      <c r="C103" s="88" t="str">
        <f>IFERROR(VLOOKUP(B103,'Egyéni lista'!$B$4:$L$263,2,0),0)</f>
        <v>Lurkók</v>
      </c>
      <c r="D103" s="47" t="str">
        <f>IFERROR(VLOOKUP(B103,'Egyéni lista'!$B$4:$L$263,3,0),0)</f>
        <v>Am. ffi</v>
      </c>
      <c r="E103" s="136">
        <f>IFERROR(VLOOKUP(B103,'Egyéni lista'!$B$4:$L$263,4,0),0)</f>
        <v>118</v>
      </c>
      <c r="F103" s="137">
        <f>IFERROR(VLOOKUP(B103,'Egyéni lista'!$B$4:$L$263,5,0),0)</f>
        <v>126</v>
      </c>
      <c r="G103" s="137">
        <f>IFERROR(VLOOKUP(B103,'Egyéni lista'!$B$4:$L$263,6,0),0)</f>
        <v>113</v>
      </c>
      <c r="H103" s="137">
        <f>IFERROR(VLOOKUP(B103,'Egyéni lista'!$B$4:$L$263,7,0),0)</f>
        <v>102</v>
      </c>
      <c r="I103" s="138">
        <f>IFERROR(VLOOKUP(B103,'Egyéni lista'!$B$4:$L$263,8,0),0)</f>
        <v>343</v>
      </c>
      <c r="J103" s="139">
        <f>IFERROR(VLOOKUP(B103,'Egyéni lista'!$B$4:$L$263,9,0),0)</f>
        <v>116</v>
      </c>
      <c r="K103" s="152">
        <f>IFERROR(VLOOKUP(B103,'Egyéni lista'!$B$4:$L$263,10,0),0)</f>
        <v>459</v>
      </c>
      <c r="L103" s="48">
        <f>IFERROR(VLOOKUP(B103,'Egyéni lista'!$B$4:$L$263,11,0),0)</f>
        <v>19</v>
      </c>
      <c r="M103" s="251">
        <f>SUM(E100:H103)</f>
        <v>1472</v>
      </c>
    </row>
    <row r="104" spans="1:13" ht="15" hidden="1" customHeight="1" x14ac:dyDescent="0.2">
      <c r="A104" s="216" t="s">
        <v>41</v>
      </c>
      <c r="B104" s="199"/>
      <c r="C104" s="84">
        <f>IFERROR(VLOOKUP(B104,'Egyéni lista'!$B$4:$L$263,2,0),0)</f>
        <v>0</v>
      </c>
      <c r="D104" s="36">
        <f>IFERROR(VLOOKUP(B104,'Egyéni lista'!$B$4:$L$263,3,0),0)</f>
        <v>0</v>
      </c>
      <c r="E104" s="28">
        <f>IFERROR(VLOOKUP(B104,'Egyéni lista'!$B$4:$L$263,4,0),0)</f>
        <v>0</v>
      </c>
      <c r="F104" s="28">
        <f>IFERROR(VLOOKUP(B104,'Egyéni lista'!$B$4:$L$263,5,0),0)</f>
        <v>0</v>
      </c>
      <c r="G104" s="28">
        <f>IFERROR(VLOOKUP(B104,'Egyéni lista'!$B$4:$L$263,6,0),0)</f>
        <v>0</v>
      </c>
      <c r="H104" s="28">
        <f>IFERROR(VLOOKUP(B104,'Egyéni lista'!$B$4:$L$263,7,0),0)</f>
        <v>0</v>
      </c>
      <c r="I104" s="121">
        <f>IFERROR(VLOOKUP(B104,'Egyéni lista'!$B$4:$L$263,8,0),0)</f>
        <v>0</v>
      </c>
      <c r="J104" s="132">
        <f>IFERROR(VLOOKUP(B104,'Egyéni lista'!$B$4:$L$263,9,0),0)</f>
        <v>0</v>
      </c>
      <c r="K104" s="150">
        <f>IFERROR(VLOOKUP(B104,'Egyéni lista'!$B$4:$L$263,10,0),0)</f>
        <v>0</v>
      </c>
      <c r="L104" s="37">
        <f>IFERROR(VLOOKUP(B104,'Egyéni lista'!$B$4:$L$263,11,0),0)</f>
        <v>0</v>
      </c>
      <c r="M104" s="38">
        <f t="shared" ref="M104" si="0">SUM(E104:H107)</f>
        <v>0</v>
      </c>
    </row>
    <row r="105" spans="1:13" ht="15" hidden="1" customHeight="1" x14ac:dyDescent="0.2">
      <c r="A105" s="217"/>
      <c r="B105" s="200"/>
      <c r="C105" s="81">
        <f>IFERROR(VLOOKUP(B105,'Egyéni lista'!$B$4:$L$263,2,0),0)</f>
        <v>0</v>
      </c>
      <c r="D105" s="40">
        <f>IFERROR(VLOOKUP(B105,'Egyéni lista'!$B$4:$L$263,3,0),0)</f>
        <v>0</v>
      </c>
      <c r="E105" s="20">
        <f>IFERROR(VLOOKUP(B105,'Egyéni lista'!$B$4:$L$263,4,0),0)</f>
        <v>0</v>
      </c>
      <c r="F105" s="20">
        <f>IFERROR(VLOOKUP(B105,'Egyéni lista'!$B$4:$L$263,5,0),0)</f>
        <v>0</v>
      </c>
      <c r="G105" s="20">
        <f>IFERROR(VLOOKUP(B105,'Egyéni lista'!$B$4:$L$263,6,0),0)</f>
        <v>0</v>
      </c>
      <c r="H105" s="20">
        <f>IFERROR(VLOOKUP(B105,'Egyéni lista'!$B$4:$L$263,7,0),0)</f>
        <v>0</v>
      </c>
      <c r="I105" s="122">
        <f>IFERROR(VLOOKUP(B105,'Egyéni lista'!$B$4:$L$263,8,0),0)</f>
        <v>0</v>
      </c>
      <c r="J105" s="132">
        <f>IFERROR(VLOOKUP(B105,'Egyéni lista'!$B$4:$L$263,9,0),0)</f>
        <v>0</v>
      </c>
      <c r="K105" s="151">
        <f>IFERROR(VLOOKUP(B105,'Egyéni lista'!$B$4:$L$263,10,0),0)</f>
        <v>0</v>
      </c>
      <c r="L105" s="41">
        <f>IFERROR(VLOOKUP(B105,'Egyéni lista'!$B$4:$L$263,11,0),0)</f>
        <v>0</v>
      </c>
      <c r="M105" s="42">
        <f t="shared" ref="M105" si="1">SUM(E104:H107)</f>
        <v>0</v>
      </c>
    </row>
    <row r="106" spans="1:13" ht="15" hidden="1" customHeight="1" x14ac:dyDescent="0.2">
      <c r="A106" s="217"/>
      <c r="B106" s="200"/>
      <c r="C106" s="202">
        <f>IFERROR(VLOOKUP(B106,'Egyéni lista'!$B$4:$L$263,2,0),0)</f>
        <v>0</v>
      </c>
      <c r="D106" s="44">
        <f>IFERROR(VLOOKUP(B106,'Egyéni lista'!$B$4:$L$263,3,0),0)</f>
        <v>0</v>
      </c>
      <c r="E106" s="134">
        <f>IFERROR(VLOOKUP(B106,'Egyéni lista'!$B$4:$L$263,4,0),0)</f>
        <v>0</v>
      </c>
      <c r="F106" s="134">
        <f>IFERROR(VLOOKUP(B106,'Egyéni lista'!$B$4:$L$263,5,0),0)</f>
        <v>0</v>
      </c>
      <c r="G106" s="134">
        <f>IFERROR(VLOOKUP(B106,'Egyéni lista'!$B$4:$L$263,6,0),0)</f>
        <v>0</v>
      </c>
      <c r="H106" s="134">
        <f>IFERROR(VLOOKUP(B106,'Egyéni lista'!$B$4:$L$263,7,0),0)</f>
        <v>0</v>
      </c>
      <c r="I106" s="135">
        <f>IFERROR(VLOOKUP(B106,'Egyéni lista'!$B$4:$L$263,8,0),0)</f>
        <v>0</v>
      </c>
      <c r="J106" s="133">
        <f>IFERROR(VLOOKUP(B106,'Egyéni lista'!$B$4:$L$263,9,0),0)</f>
        <v>0</v>
      </c>
      <c r="K106" s="151">
        <f>IFERROR(VLOOKUP(B106,'Egyéni lista'!$B$4:$L$263,10,0),0)</f>
        <v>0</v>
      </c>
      <c r="L106" s="45">
        <f>IFERROR(VLOOKUP(B106,'Egyéni lista'!$B$4:$L$263,11,0),0)</f>
        <v>0</v>
      </c>
      <c r="M106" s="42">
        <f t="shared" ref="M106" si="2">SUM(E104:H107)</f>
        <v>0</v>
      </c>
    </row>
    <row r="107" spans="1:13" ht="15" hidden="1" customHeight="1" thickBot="1" x14ac:dyDescent="0.25">
      <c r="A107" s="218"/>
      <c r="B107" s="201"/>
      <c r="C107" s="88">
        <f>IFERROR(VLOOKUP(B107,'Egyéni lista'!$B$4:$L$263,2,0),0)</f>
        <v>0</v>
      </c>
      <c r="D107" s="47">
        <f>IFERROR(VLOOKUP(B107,'Egyéni lista'!$B$4:$L$263,3,0),0)</f>
        <v>0</v>
      </c>
      <c r="E107" s="136">
        <f>IFERROR(VLOOKUP(B107,'Egyéni lista'!$B$4:$L$263,4,0),0)</f>
        <v>0</v>
      </c>
      <c r="F107" s="137">
        <f>IFERROR(VLOOKUP(B107,'Egyéni lista'!$B$4:$L$263,5,0),0)</f>
        <v>0</v>
      </c>
      <c r="G107" s="137">
        <f>IFERROR(VLOOKUP(B107,'Egyéni lista'!$B$4:$L$263,6,0),0)</f>
        <v>0</v>
      </c>
      <c r="H107" s="137">
        <f>IFERROR(VLOOKUP(B107,'Egyéni lista'!$B$4:$L$263,7,0),0)</f>
        <v>0</v>
      </c>
      <c r="I107" s="138">
        <f>IFERROR(VLOOKUP(B107,'Egyéni lista'!$B$4:$L$263,8,0),0)</f>
        <v>0</v>
      </c>
      <c r="J107" s="139">
        <f>IFERROR(VLOOKUP(B107,'Egyéni lista'!$B$4:$L$263,9,0),0)</f>
        <v>0</v>
      </c>
      <c r="K107" s="152">
        <f>IFERROR(VLOOKUP(B107,'Egyéni lista'!$B$4:$L$263,10,0),0)</f>
        <v>0</v>
      </c>
      <c r="L107" s="48">
        <f>IFERROR(VLOOKUP(B107,'Egyéni lista'!$B$4:$L$263,11,0),0)</f>
        <v>0</v>
      </c>
      <c r="M107" s="49">
        <f t="shared" ref="M107" si="3">SUM(E104:H107)</f>
        <v>0</v>
      </c>
    </row>
    <row r="108" spans="1:13" ht="15" hidden="1" customHeight="1" x14ac:dyDescent="0.2">
      <c r="A108" s="216" t="s">
        <v>42</v>
      </c>
      <c r="B108" s="199"/>
      <c r="C108" s="84">
        <f>IFERROR(VLOOKUP(B108,'Egyéni lista'!$B$4:$L$263,2,0),0)</f>
        <v>0</v>
      </c>
      <c r="D108" s="36">
        <f>IFERROR(VLOOKUP(B108,'Egyéni lista'!$B$4:$L$263,3,0),0)</f>
        <v>0</v>
      </c>
      <c r="E108" s="28">
        <f>IFERROR(VLOOKUP(B108,'Egyéni lista'!$B$4:$L$263,4,0),0)</f>
        <v>0</v>
      </c>
      <c r="F108" s="28">
        <f>IFERROR(VLOOKUP(B108,'Egyéni lista'!$B$4:$L$263,5,0),0)</f>
        <v>0</v>
      </c>
      <c r="G108" s="28">
        <f>IFERROR(VLOOKUP(B108,'Egyéni lista'!$B$4:$L$263,6,0),0)</f>
        <v>0</v>
      </c>
      <c r="H108" s="28">
        <f>IFERROR(VLOOKUP(B108,'Egyéni lista'!$B$4:$L$263,7,0),0)</f>
        <v>0</v>
      </c>
      <c r="I108" s="121">
        <f>IFERROR(VLOOKUP(B108,'Egyéni lista'!$B$4:$L$263,8,0),0)</f>
        <v>0</v>
      </c>
      <c r="J108" s="132">
        <f>IFERROR(VLOOKUP(B108,'Egyéni lista'!$B$4:$L$263,9,0),0)</f>
        <v>0</v>
      </c>
      <c r="K108" s="150">
        <f>IFERROR(VLOOKUP(B108,'Egyéni lista'!$B$4:$L$263,10,0),0)</f>
        <v>0</v>
      </c>
      <c r="L108" s="37">
        <f>IFERROR(VLOOKUP(B108,'Egyéni lista'!$B$4:$L$263,11,0),0)</f>
        <v>0</v>
      </c>
      <c r="M108" s="38">
        <f t="shared" ref="M108" si="4">SUM(E108:H111)</f>
        <v>0</v>
      </c>
    </row>
    <row r="109" spans="1:13" ht="15" hidden="1" customHeight="1" x14ac:dyDescent="0.2">
      <c r="A109" s="217"/>
      <c r="B109" s="200"/>
      <c r="C109" s="81">
        <f>IFERROR(VLOOKUP(B109,'Egyéni lista'!$B$4:$L$263,2,0),0)</f>
        <v>0</v>
      </c>
      <c r="D109" s="40">
        <f>IFERROR(VLOOKUP(B109,'Egyéni lista'!$B$4:$L$263,3,0),0)</f>
        <v>0</v>
      </c>
      <c r="E109" s="20">
        <f>IFERROR(VLOOKUP(B109,'Egyéni lista'!$B$4:$L$263,4,0),0)</f>
        <v>0</v>
      </c>
      <c r="F109" s="20">
        <f>IFERROR(VLOOKUP(B109,'Egyéni lista'!$B$4:$L$263,5,0),0)</f>
        <v>0</v>
      </c>
      <c r="G109" s="20">
        <f>IFERROR(VLOOKUP(B109,'Egyéni lista'!$B$4:$L$263,6,0),0)</f>
        <v>0</v>
      </c>
      <c r="H109" s="20">
        <f>IFERROR(VLOOKUP(B109,'Egyéni lista'!$B$4:$L$263,7,0),0)</f>
        <v>0</v>
      </c>
      <c r="I109" s="122">
        <f>IFERROR(VLOOKUP(B109,'Egyéni lista'!$B$4:$L$263,8,0),0)</f>
        <v>0</v>
      </c>
      <c r="J109" s="132">
        <f>IFERROR(VLOOKUP(B109,'Egyéni lista'!$B$4:$L$263,9,0),0)</f>
        <v>0</v>
      </c>
      <c r="K109" s="151">
        <f>IFERROR(VLOOKUP(B109,'Egyéni lista'!$B$4:$L$263,10,0),0)</f>
        <v>0</v>
      </c>
      <c r="L109" s="41">
        <f>IFERROR(VLOOKUP(B109,'Egyéni lista'!$B$4:$L$263,11,0),0)</f>
        <v>0</v>
      </c>
      <c r="M109" s="42">
        <f t="shared" ref="M109" si="5">SUM(E108:H111)</f>
        <v>0</v>
      </c>
    </row>
    <row r="110" spans="1:13" ht="15" hidden="1" customHeight="1" x14ac:dyDescent="0.2">
      <c r="A110" s="217"/>
      <c r="B110" s="200"/>
      <c r="C110" s="202">
        <f>IFERROR(VLOOKUP(B110,'Egyéni lista'!$B$4:$L$263,2,0),0)</f>
        <v>0</v>
      </c>
      <c r="D110" s="44">
        <f>IFERROR(VLOOKUP(B110,'Egyéni lista'!$B$4:$L$263,3,0),0)</f>
        <v>0</v>
      </c>
      <c r="E110" s="134">
        <f>IFERROR(VLOOKUP(B110,'Egyéni lista'!$B$4:$L$263,4,0),0)</f>
        <v>0</v>
      </c>
      <c r="F110" s="134">
        <f>IFERROR(VLOOKUP(B110,'Egyéni lista'!$B$4:$L$263,5,0),0)</f>
        <v>0</v>
      </c>
      <c r="G110" s="134">
        <f>IFERROR(VLOOKUP(B110,'Egyéni lista'!$B$4:$L$263,6,0),0)</f>
        <v>0</v>
      </c>
      <c r="H110" s="134">
        <f>IFERROR(VLOOKUP(B110,'Egyéni lista'!$B$4:$L$263,7,0),0)</f>
        <v>0</v>
      </c>
      <c r="I110" s="135">
        <f>IFERROR(VLOOKUP(B110,'Egyéni lista'!$B$4:$L$263,8,0),0)</f>
        <v>0</v>
      </c>
      <c r="J110" s="133">
        <f>IFERROR(VLOOKUP(B110,'Egyéni lista'!$B$4:$L$263,9,0),0)</f>
        <v>0</v>
      </c>
      <c r="K110" s="151">
        <f>IFERROR(VLOOKUP(B110,'Egyéni lista'!$B$4:$L$263,10,0),0)</f>
        <v>0</v>
      </c>
      <c r="L110" s="45">
        <f>IFERROR(VLOOKUP(B110,'Egyéni lista'!$B$4:$L$263,11,0),0)</f>
        <v>0</v>
      </c>
      <c r="M110" s="42">
        <f t="shared" ref="M110" si="6">SUM(E108:H111)</f>
        <v>0</v>
      </c>
    </row>
    <row r="111" spans="1:13" ht="15" hidden="1" customHeight="1" thickBot="1" x14ac:dyDescent="0.25">
      <c r="A111" s="218"/>
      <c r="B111" s="201"/>
      <c r="C111" s="88">
        <f>IFERROR(VLOOKUP(B111,'Egyéni lista'!$B$4:$L$263,2,0),0)</f>
        <v>0</v>
      </c>
      <c r="D111" s="47">
        <f>IFERROR(VLOOKUP(B111,'Egyéni lista'!$B$4:$L$263,3,0),0)</f>
        <v>0</v>
      </c>
      <c r="E111" s="136">
        <f>IFERROR(VLOOKUP(B111,'Egyéni lista'!$B$4:$L$263,4,0),0)</f>
        <v>0</v>
      </c>
      <c r="F111" s="137">
        <f>IFERROR(VLOOKUP(B111,'Egyéni lista'!$B$4:$L$263,5,0),0)</f>
        <v>0</v>
      </c>
      <c r="G111" s="137">
        <f>IFERROR(VLOOKUP(B111,'Egyéni lista'!$B$4:$L$263,6,0),0)</f>
        <v>0</v>
      </c>
      <c r="H111" s="137">
        <f>IFERROR(VLOOKUP(B111,'Egyéni lista'!$B$4:$L$263,7,0),0)</f>
        <v>0</v>
      </c>
      <c r="I111" s="138">
        <f>IFERROR(VLOOKUP(B111,'Egyéni lista'!$B$4:$L$263,8,0),0)</f>
        <v>0</v>
      </c>
      <c r="J111" s="139">
        <f>IFERROR(VLOOKUP(B111,'Egyéni lista'!$B$4:$L$263,9,0),0)</f>
        <v>0</v>
      </c>
      <c r="K111" s="152">
        <f>IFERROR(VLOOKUP(B111,'Egyéni lista'!$B$4:$L$263,10,0),0)</f>
        <v>0</v>
      </c>
      <c r="L111" s="48">
        <f>IFERROR(VLOOKUP(B111,'Egyéni lista'!$B$4:$L$263,11,0),0)</f>
        <v>0</v>
      </c>
      <c r="M111" s="49">
        <f t="shared" ref="M111" si="7">SUM(E108:H111)</f>
        <v>0</v>
      </c>
    </row>
    <row r="112" spans="1:13" ht="15" hidden="1" customHeight="1" x14ac:dyDescent="0.2">
      <c r="A112" s="216" t="s">
        <v>43</v>
      </c>
      <c r="B112" s="199"/>
      <c r="C112" s="84">
        <f>IFERROR(VLOOKUP(B112,'Egyéni lista'!$B$4:$L$263,2,0),0)</f>
        <v>0</v>
      </c>
      <c r="D112" s="36">
        <f>IFERROR(VLOOKUP(B112,'Egyéni lista'!$B$4:$L$263,3,0),0)</f>
        <v>0</v>
      </c>
      <c r="E112" s="28">
        <f>IFERROR(VLOOKUP(B112,'Egyéni lista'!$B$4:$L$263,4,0),0)</f>
        <v>0</v>
      </c>
      <c r="F112" s="28">
        <f>IFERROR(VLOOKUP(B112,'Egyéni lista'!$B$4:$L$263,5,0),0)</f>
        <v>0</v>
      </c>
      <c r="G112" s="28">
        <f>IFERROR(VLOOKUP(B112,'Egyéni lista'!$B$4:$L$263,6,0),0)</f>
        <v>0</v>
      </c>
      <c r="H112" s="28">
        <f>IFERROR(VLOOKUP(B112,'Egyéni lista'!$B$4:$L$263,7,0),0)</f>
        <v>0</v>
      </c>
      <c r="I112" s="121">
        <f>IFERROR(VLOOKUP(B112,'Egyéni lista'!$B$4:$L$263,8,0),0)</f>
        <v>0</v>
      </c>
      <c r="J112" s="132">
        <f>IFERROR(VLOOKUP(B112,'Egyéni lista'!$B$4:$L$263,9,0),0)</f>
        <v>0</v>
      </c>
      <c r="K112" s="150">
        <f>IFERROR(VLOOKUP(B112,'Egyéni lista'!$B$4:$L$263,10,0),0)</f>
        <v>0</v>
      </c>
      <c r="L112" s="37">
        <f>IFERROR(VLOOKUP(B112,'Egyéni lista'!$B$4:$L$263,11,0),0)</f>
        <v>0</v>
      </c>
      <c r="M112" s="38">
        <f t="shared" ref="M112" si="8">SUM(E112:H115)</f>
        <v>0</v>
      </c>
    </row>
    <row r="113" spans="1:13" ht="15" hidden="1" customHeight="1" x14ac:dyDescent="0.2">
      <c r="A113" s="217"/>
      <c r="B113" s="200"/>
      <c r="C113" s="81">
        <f>IFERROR(VLOOKUP(B113,'Egyéni lista'!$B$4:$L$263,2,0),0)</f>
        <v>0</v>
      </c>
      <c r="D113" s="40">
        <f>IFERROR(VLOOKUP(B113,'Egyéni lista'!$B$4:$L$263,3,0),0)</f>
        <v>0</v>
      </c>
      <c r="E113" s="20">
        <f>IFERROR(VLOOKUP(B113,'Egyéni lista'!$B$4:$L$263,4,0),0)</f>
        <v>0</v>
      </c>
      <c r="F113" s="20">
        <f>IFERROR(VLOOKUP(B113,'Egyéni lista'!$B$4:$L$263,5,0),0)</f>
        <v>0</v>
      </c>
      <c r="G113" s="20">
        <f>IFERROR(VLOOKUP(B113,'Egyéni lista'!$B$4:$L$263,6,0),0)</f>
        <v>0</v>
      </c>
      <c r="H113" s="20">
        <f>IFERROR(VLOOKUP(B113,'Egyéni lista'!$B$4:$L$263,7,0),0)</f>
        <v>0</v>
      </c>
      <c r="I113" s="122">
        <f>IFERROR(VLOOKUP(B113,'Egyéni lista'!$B$4:$L$263,8,0),0)</f>
        <v>0</v>
      </c>
      <c r="J113" s="132">
        <f>IFERROR(VLOOKUP(B113,'Egyéni lista'!$B$4:$L$263,9,0),0)</f>
        <v>0</v>
      </c>
      <c r="K113" s="151">
        <f>IFERROR(VLOOKUP(B113,'Egyéni lista'!$B$4:$L$263,10,0),0)</f>
        <v>0</v>
      </c>
      <c r="L113" s="41">
        <f>IFERROR(VLOOKUP(B113,'Egyéni lista'!$B$4:$L$263,11,0),0)</f>
        <v>0</v>
      </c>
      <c r="M113" s="42">
        <f t="shared" ref="M113" si="9">SUM(E112:H115)</f>
        <v>0</v>
      </c>
    </row>
    <row r="114" spans="1:13" ht="15" hidden="1" customHeight="1" x14ac:dyDescent="0.2">
      <c r="A114" s="217"/>
      <c r="B114" s="200"/>
      <c r="C114" s="202">
        <f>IFERROR(VLOOKUP(B114,'Egyéni lista'!$B$4:$L$263,2,0),0)</f>
        <v>0</v>
      </c>
      <c r="D114" s="44">
        <f>IFERROR(VLOOKUP(B114,'Egyéni lista'!$B$4:$L$263,3,0),0)</f>
        <v>0</v>
      </c>
      <c r="E114" s="134">
        <f>IFERROR(VLOOKUP(B114,'Egyéni lista'!$B$4:$L$263,4,0),0)</f>
        <v>0</v>
      </c>
      <c r="F114" s="134">
        <f>IFERROR(VLOOKUP(B114,'Egyéni lista'!$B$4:$L$263,5,0),0)</f>
        <v>0</v>
      </c>
      <c r="G114" s="134">
        <f>IFERROR(VLOOKUP(B114,'Egyéni lista'!$B$4:$L$263,6,0),0)</f>
        <v>0</v>
      </c>
      <c r="H114" s="134">
        <f>IFERROR(VLOOKUP(B114,'Egyéni lista'!$B$4:$L$263,7,0),0)</f>
        <v>0</v>
      </c>
      <c r="I114" s="135">
        <f>IFERROR(VLOOKUP(B114,'Egyéni lista'!$B$4:$L$263,8,0),0)</f>
        <v>0</v>
      </c>
      <c r="J114" s="133">
        <f>IFERROR(VLOOKUP(B114,'Egyéni lista'!$B$4:$L$263,9,0),0)</f>
        <v>0</v>
      </c>
      <c r="K114" s="151">
        <f>IFERROR(VLOOKUP(B114,'Egyéni lista'!$B$4:$L$263,10,0),0)</f>
        <v>0</v>
      </c>
      <c r="L114" s="45">
        <f>IFERROR(VLOOKUP(B114,'Egyéni lista'!$B$4:$L$263,11,0),0)</f>
        <v>0</v>
      </c>
      <c r="M114" s="42">
        <f t="shared" ref="M114" si="10">SUM(E112:H115)</f>
        <v>0</v>
      </c>
    </row>
    <row r="115" spans="1:13" ht="15" hidden="1" customHeight="1" thickBot="1" x14ac:dyDescent="0.25">
      <c r="A115" s="218"/>
      <c r="B115" s="201"/>
      <c r="C115" s="88">
        <f>IFERROR(VLOOKUP(B115,'Egyéni lista'!$B$4:$L$263,2,0),0)</f>
        <v>0</v>
      </c>
      <c r="D115" s="47">
        <f>IFERROR(VLOOKUP(B115,'Egyéni lista'!$B$4:$L$263,3,0),0)</f>
        <v>0</v>
      </c>
      <c r="E115" s="136">
        <f>IFERROR(VLOOKUP(B115,'Egyéni lista'!$B$4:$L$263,4,0),0)</f>
        <v>0</v>
      </c>
      <c r="F115" s="137">
        <f>IFERROR(VLOOKUP(B115,'Egyéni lista'!$B$4:$L$263,5,0),0)</f>
        <v>0</v>
      </c>
      <c r="G115" s="137">
        <f>IFERROR(VLOOKUP(B115,'Egyéni lista'!$B$4:$L$263,6,0),0)</f>
        <v>0</v>
      </c>
      <c r="H115" s="137">
        <f>IFERROR(VLOOKUP(B115,'Egyéni lista'!$B$4:$L$263,7,0),0)</f>
        <v>0</v>
      </c>
      <c r="I115" s="138">
        <f>IFERROR(VLOOKUP(B115,'Egyéni lista'!$B$4:$L$263,8,0),0)</f>
        <v>0</v>
      </c>
      <c r="J115" s="139">
        <f>IFERROR(VLOOKUP(B115,'Egyéni lista'!$B$4:$L$263,9,0),0)</f>
        <v>0</v>
      </c>
      <c r="K115" s="152">
        <f>IFERROR(VLOOKUP(B115,'Egyéni lista'!$B$4:$L$263,10,0),0)</f>
        <v>0</v>
      </c>
      <c r="L115" s="48">
        <f>IFERROR(VLOOKUP(B115,'Egyéni lista'!$B$4:$L$263,11,0),0)</f>
        <v>0</v>
      </c>
      <c r="M115" s="49">
        <f t="shared" ref="M115" si="11">SUM(E112:H115)</f>
        <v>0</v>
      </c>
    </row>
    <row r="116" spans="1:13" ht="15" hidden="1" customHeight="1" x14ac:dyDescent="0.2">
      <c r="A116" s="216" t="s">
        <v>44</v>
      </c>
      <c r="B116" s="199"/>
      <c r="C116" s="84">
        <f>IFERROR(VLOOKUP(B116,'Egyéni lista'!$B$4:$L$263,2,0),0)</f>
        <v>0</v>
      </c>
      <c r="D116" s="36">
        <f>IFERROR(VLOOKUP(B116,'Egyéni lista'!$B$4:$L$263,3,0),0)</f>
        <v>0</v>
      </c>
      <c r="E116" s="28">
        <f>IFERROR(VLOOKUP(B116,'Egyéni lista'!$B$4:$L$263,4,0),0)</f>
        <v>0</v>
      </c>
      <c r="F116" s="28">
        <f>IFERROR(VLOOKUP(B116,'Egyéni lista'!$B$4:$L$263,5,0),0)</f>
        <v>0</v>
      </c>
      <c r="G116" s="28">
        <f>IFERROR(VLOOKUP(B116,'Egyéni lista'!$B$4:$L$263,6,0),0)</f>
        <v>0</v>
      </c>
      <c r="H116" s="28">
        <f>IFERROR(VLOOKUP(B116,'Egyéni lista'!$B$4:$L$263,7,0),0)</f>
        <v>0</v>
      </c>
      <c r="I116" s="121">
        <f>IFERROR(VLOOKUP(B116,'Egyéni lista'!$B$4:$L$263,8,0),0)</f>
        <v>0</v>
      </c>
      <c r="J116" s="132">
        <f>IFERROR(VLOOKUP(B116,'Egyéni lista'!$B$4:$L$263,9,0),0)</f>
        <v>0</v>
      </c>
      <c r="K116" s="150">
        <f>IFERROR(VLOOKUP(B116,'Egyéni lista'!$B$4:$L$263,10,0),0)</f>
        <v>0</v>
      </c>
      <c r="L116" s="37">
        <f>IFERROR(VLOOKUP(B116,'Egyéni lista'!$B$4:$L$263,11,0),0)</f>
        <v>0</v>
      </c>
      <c r="M116" s="38">
        <f t="shared" ref="M116" si="12">SUM(E116:H119)</f>
        <v>0</v>
      </c>
    </row>
    <row r="117" spans="1:13" ht="15" hidden="1" customHeight="1" x14ac:dyDescent="0.2">
      <c r="A117" s="217"/>
      <c r="B117" s="200"/>
      <c r="C117" s="81">
        <f>IFERROR(VLOOKUP(B117,'Egyéni lista'!$B$4:$L$263,2,0),0)</f>
        <v>0</v>
      </c>
      <c r="D117" s="40">
        <f>IFERROR(VLOOKUP(B117,'Egyéni lista'!$B$4:$L$263,3,0),0)</f>
        <v>0</v>
      </c>
      <c r="E117" s="20">
        <f>IFERROR(VLOOKUP(B117,'Egyéni lista'!$B$4:$L$263,4,0),0)</f>
        <v>0</v>
      </c>
      <c r="F117" s="20">
        <f>IFERROR(VLOOKUP(B117,'Egyéni lista'!$B$4:$L$263,5,0),0)</f>
        <v>0</v>
      </c>
      <c r="G117" s="20">
        <f>IFERROR(VLOOKUP(B117,'Egyéni lista'!$B$4:$L$263,6,0),0)</f>
        <v>0</v>
      </c>
      <c r="H117" s="20">
        <f>IFERROR(VLOOKUP(B117,'Egyéni lista'!$B$4:$L$263,7,0),0)</f>
        <v>0</v>
      </c>
      <c r="I117" s="122">
        <f>IFERROR(VLOOKUP(B117,'Egyéni lista'!$B$4:$L$263,8,0),0)</f>
        <v>0</v>
      </c>
      <c r="J117" s="132">
        <f>IFERROR(VLOOKUP(B117,'Egyéni lista'!$B$4:$L$263,9,0),0)</f>
        <v>0</v>
      </c>
      <c r="K117" s="151">
        <f>IFERROR(VLOOKUP(B117,'Egyéni lista'!$B$4:$L$263,10,0),0)</f>
        <v>0</v>
      </c>
      <c r="L117" s="41">
        <f>IFERROR(VLOOKUP(B117,'Egyéni lista'!$B$4:$L$263,11,0),0)</f>
        <v>0</v>
      </c>
      <c r="M117" s="42">
        <f t="shared" ref="M117" si="13">SUM(E116:H119)</f>
        <v>0</v>
      </c>
    </row>
    <row r="118" spans="1:13" ht="15" hidden="1" customHeight="1" x14ac:dyDescent="0.2">
      <c r="A118" s="217"/>
      <c r="B118" s="200"/>
      <c r="C118" s="202">
        <f>IFERROR(VLOOKUP(B118,'Egyéni lista'!$B$4:$L$263,2,0),0)</f>
        <v>0</v>
      </c>
      <c r="D118" s="44">
        <f>IFERROR(VLOOKUP(B118,'Egyéni lista'!$B$4:$L$263,3,0),0)</f>
        <v>0</v>
      </c>
      <c r="E118" s="134">
        <f>IFERROR(VLOOKUP(B118,'Egyéni lista'!$B$4:$L$263,4,0),0)</f>
        <v>0</v>
      </c>
      <c r="F118" s="134">
        <f>IFERROR(VLOOKUP(B118,'Egyéni lista'!$B$4:$L$263,5,0),0)</f>
        <v>0</v>
      </c>
      <c r="G118" s="134">
        <f>IFERROR(VLOOKUP(B118,'Egyéni lista'!$B$4:$L$263,6,0),0)</f>
        <v>0</v>
      </c>
      <c r="H118" s="134">
        <f>IFERROR(VLOOKUP(B118,'Egyéni lista'!$B$4:$L$263,7,0),0)</f>
        <v>0</v>
      </c>
      <c r="I118" s="135">
        <f>IFERROR(VLOOKUP(B118,'Egyéni lista'!$B$4:$L$263,8,0),0)</f>
        <v>0</v>
      </c>
      <c r="J118" s="133">
        <f>IFERROR(VLOOKUP(B118,'Egyéni lista'!$B$4:$L$263,9,0),0)</f>
        <v>0</v>
      </c>
      <c r="K118" s="151">
        <f>IFERROR(VLOOKUP(B118,'Egyéni lista'!$B$4:$L$263,10,0),0)</f>
        <v>0</v>
      </c>
      <c r="L118" s="45">
        <f>IFERROR(VLOOKUP(B118,'Egyéni lista'!$B$4:$L$263,11,0),0)</f>
        <v>0</v>
      </c>
      <c r="M118" s="42">
        <f t="shared" ref="M118" si="14">SUM(E116:H119)</f>
        <v>0</v>
      </c>
    </row>
    <row r="119" spans="1:13" ht="15" hidden="1" customHeight="1" thickBot="1" x14ac:dyDescent="0.25">
      <c r="A119" s="218"/>
      <c r="B119" s="201"/>
      <c r="C119" s="88">
        <f>IFERROR(VLOOKUP(B119,'Egyéni lista'!$B$4:$L$263,2,0),0)</f>
        <v>0</v>
      </c>
      <c r="D119" s="47">
        <f>IFERROR(VLOOKUP(B119,'Egyéni lista'!$B$4:$L$263,3,0),0)</f>
        <v>0</v>
      </c>
      <c r="E119" s="136">
        <f>IFERROR(VLOOKUP(B119,'Egyéni lista'!$B$4:$L$263,4,0),0)</f>
        <v>0</v>
      </c>
      <c r="F119" s="137">
        <f>IFERROR(VLOOKUP(B119,'Egyéni lista'!$B$4:$L$263,5,0),0)</f>
        <v>0</v>
      </c>
      <c r="G119" s="137">
        <f>IFERROR(VLOOKUP(B119,'Egyéni lista'!$B$4:$L$263,6,0),0)</f>
        <v>0</v>
      </c>
      <c r="H119" s="137">
        <f>IFERROR(VLOOKUP(B119,'Egyéni lista'!$B$4:$L$263,7,0),0)</f>
        <v>0</v>
      </c>
      <c r="I119" s="138">
        <f>IFERROR(VLOOKUP(B119,'Egyéni lista'!$B$4:$L$263,8,0),0)</f>
        <v>0</v>
      </c>
      <c r="J119" s="139">
        <f>IFERROR(VLOOKUP(B119,'Egyéni lista'!$B$4:$L$263,9,0),0)</f>
        <v>0</v>
      </c>
      <c r="K119" s="152">
        <f>IFERROR(VLOOKUP(B119,'Egyéni lista'!$B$4:$L$263,10,0),0)</f>
        <v>0</v>
      </c>
      <c r="L119" s="48">
        <f>IFERROR(VLOOKUP(B119,'Egyéni lista'!$B$4:$L$263,11,0),0)</f>
        <v>0</v>
      </c>
      <c r="M119" s="49">
        <f t="shared" ref="M119" si="15">SUM(E116:H119)</f>
        <v>0</v>
      </c>
    </row>
    <row r="120" spans="1:13" ht="15" hidden="1" customHeight="1" x14ac:dyDescent="0.2">
      <c r="A120" s="216" t="s">
        <v>45</v>
      </c>
      <c r="B120" s="199"/>
      <c r="C120" s="84">
        <f>IFERROR(VLOOKUP(B120,'Egyéni lista'!$B$4:$L$263,2,0),0)</f>
        <v>0</v>
      </c>
      <c r="D120" s="36">
        <f>IFERROR(VLOOKUP(B120,'Egyéni lista'!$B$4:$L$263,3,0),0)</f>
        <v>0</v>
      </c>
      <c r="E120" s="28">
        <f>IFERROR(VLOOKUP(B120,'Egyéni lista'!$B$4:$L$263,4,0),0)</f>
        <v>0</v>
      </c>
      <c r="F120" s="28">
        <f>IFERROR(VLOOKUP(B120,'Egyéni lista'!$B$4:$L$263,5,0),0)</f>
        <v>0</v>
      </c>
      <c r="G120" s="28">
        <f>IFERROR(VLOOKUP(B120,'Egyéni lista'!$B$4:$L$263,6,0),0)</f>
        <v>0</v>
      </c>
      <c r="H120" s="28">
        <f>IFERROR(VLOOKUP(B120,'Egyéni lista'!$B$4:$L$263,7,0),0)</f>
        <v>0</v>
      </c>
      <c r="I120" s="121">
        <f>IFERROR(VLOOKUP(B120,'Egyéni lista'!$B$4:$L$263,8,0),0)</f>
        <v>0</v>
      </c>
      <c r="J120" s="132">
        <f>IFERROR(VLOOKUP(B120,'Egyéni lista'!$B$4:$L$263,9,0),0)</f>
        <v>0</v>
      </c>
      <c r="K120" s="150">
        <f>IFERROR(VLOOKUP(B120,'Egyéni lista'!$B$4:$L$263,10,0),0)</f>
        <v>0</v>
      </c>
      <c r="L120" s="37">
        <f>IFERROR(VLOOKUP(B120,'Egyéni lista'!$B$4:$L$263,11,0),0)</f>
        <v>0</v>
      </c>
      <c r="M120" s="38">
        <f t="shared" ref="M120" si="16">SUM(E120:H123)</f>
        <v>0</v>
      </c>
    </row>
    <row r="121" spans="1:13" ht="15" hidden="1" customHeight="1" x14ac:dyDescent="0.2">
      <c r="A121" s="217"/>
      <c r="B121" s="200"/>
      <c r="C121" s="81">
        <f>IFERROR(VLOOKUP(B121,'Egyéni lista'!$B$4:$L$263,2,0),0)</f>
        <v>0</v>
      </c>
      <c r="D121" s="40">
        <f>IFERROR(VLOOKUP(B121,'Egyéni lista'!$B$4:$L$263,3,0),0)</f>
        <v>0</v>
      </c>
      <c r="E121" s="20">
        <f>IFERROR(VLOOKUP(B121,'Egyéni lista'!$B$4:$L$263,4,0),0)</f>
        <v>0</v>
      </c>
      <c r="F121" s="20">
        <f>IFERROR(VLOOKUP(B121,'Egyéni lista'!$B$4:$L$263,5,0),0)</f>
        <v>0</v>
      </c>
      <c r="G121" s="20">
        <f>IFERROR(VLOOKUP(B121,'Egyéni lista'!$B$4:$L$263,6,0),0)</f>
        <v>0</v>
      </c>
      <c r="H121" s="20">
        <f>IFERROR(VLOOKUP(B121,'Egyéni lista'!$B$4:$L$263,7,0),0)</f>
        <v>0</v>
      </c>
      <c r="I121" s="122">
        <f>IFERROR(VLOOKUP(B121,'Egyéni lista'!$B$4:$L$263,8,0),0)</f>
        <v>0</v>
      </c>
      <c r="J121" s="132">
        <f>IFERROR(VLOOKUP(B121,'Egyéni lista'!$B$4:$L$263,9,0),0)</f>
        <v>0</v>
      </c>
      <c r="K121" s="151">
        <f>IFERROR(VLOOKUP(B121,'Egyéni lista'!$B$4:$L$263,10,0),0)</f>
        <v>0</v>
      </c>
      <c r="L121" s="41">
        <f>IFERROR(VLOOKUP(B121,'Egyéni lista'!$B$4:$L$263,11,0),0)</f>
        <v>0</v>
      </c>
      <c r="M121" s="42">
        <f t="shared" ref="M121" si="17">SUM(E120:H123)</f>
        <v>0</v>
      </c>
    </row>
    <row r="122" spans="1:13" ht="15" hidden="1" customHeight="1" x14ac:dyDescent="0.2">
      <c r="A122" s="217"/>
      <c r="B122" s="200"/>
      <c r="C122" s="202">
        <f>IFERROR(VLOOKUP(B122,'Egyéni lista'!$B$4:$L$263,2,0),0)</f>
        <v>0</v>
      </c>
      <c r="D122" s="44">
        <f>IFERROR(VLOOKUP(B122,'Egyéni lista'!$B$4:$L$263,3,0),0)</f>
        <v>0</v>
      </c>
      <c r="E122" s="134">
        <f>IFERROR(VLOOKUP(B122,'Egyéni lista'!$B$4:$L$263,4,0),0)</f>
        <v>0</v>
      </c>
      <c r="F122" s="134">
        <f>IFERROR(VLOOKUP(B122,'Egyéni lista'!$B$4:$L$263,5,0),0)</f>
        <v>0</v>
      </c>
      <c r="G122" s="134">
        <f>IFERROR(VLOOKUP(B122,'Egyéni lista'!$B$4:$L$263,6,0),0)</f>
        <v>0</v>
      </c>
      <c r="H122" s="134">
        <f>IFERROR(VLOOKUP(B122,'Egyéni lista'!$B$4:$L$263,7,0),0)</f>
        <v>0</v>
      </c>
      <c r="I122" s="135">
        <f>IFERROR(VLOOKUP(B122,'Egyéni lista'!$B$4:$L$263,8,0),0)</f>
        <v>0</v>
      </c>
      <c r="J122" s="133">
        <f>IFERROR(VLOOKUP(B122,'Egyéni lista'!$B$4:$L$263,9,0),0)</f>
        <v>0</v>
      </c>
      <c r="K122" s="151">
        <f>IFERROR(VLOOKUP(B122,'Egyéni lista'!$B$4:$L$263,10,0),0)</f>
        <v>0</v>
      </c>
      <c r="L122" s="45">
        <f>IFERROR(VLOOKUP(B122,'Egyéni lista'!$B$4:$L$263,11,0),0)</f>
        <v>0</v>
      </c>
      <c r="M122" s="42">
        <f t="shared" ref="M122" si="18">SUM(E120:H123)</f>
        <v>0</v>
      </c>
    </row>
    <row r="123" spans="1:13" ht="15" hidden="1" customHeight="1" thickBot="1" x14ac:dyDescent="0.25">
      <c r="A123" s="218"/>
      <c r="B123" s="201"/>
      <c r="C123" s="88">
        <f>IFERROR(VLOOKUP(B123,'Egyéni lista'!$B$4:$L$263,2,0),0)</f>
        <v>0</v>
      </c>
      <c r="D123" s="47">
        <f>IFERROR(VLOOKUP(B123,'Egyéni lista'!$B$4:$L$263,3,0),0)</f>
        <v>0</v>
      </c>
      <c r="E123" s="136">
        <f>IFERROR(VLOOKUP(B123,'Egyéni lista'!$B$4:$L$263,4,0),0)</f>
        <v>0</v>
      </c>
      <c r="F123" s="137">
        <f>IFERROR(VLOOKUP(B123,'Egyéni lista'!$B$4:$L$263,5,0),0)</f>
        <v>0</v>
      </c>
      <c r="G123" s="137">
        <f>IFERROR(VLOOKUP(B123,'Egyéni lista'!$B$4:$L$263,6,0),0)</f>
        <v>0</v>
      </c>
      <c r="H123" s="137">
        <f>IFERROR(VLOOKUP(B123,'Egyéni lista'!$B$4:$L$263,7,0),0)</f>
        <v>0</v>
      </c>
      <c r="I123" s="138">
        <f>IFERROR(VLOOKUP(B123,'Egyéni lista'!$B$4:$L$263,8,0),0)</f>
        <v>0</v>
      </c>
      <c r="J123" s="139">
        <f>IFERROR(VLOOKUP(B123,'Egyéni lista'!$B$4:$L$263,9,0),0)</f>
        <v>0</v>
      </c>
      <c r="K123" s="152">
        <f>IFERROR(VLOOKUP(B123,'Egyéni lista'!$B$4:$L$263,10,0),0)</f>
        <v>0</v>
      </c>
      <c r="L123" s="48">
        <f>IFERROR(VLOOKUP(B123,'Egyéni lista'!$B$4:$L$263,11,0),0)</f>
        <v>0</v>
      </c>
      <c r="M123" s="49">
        <f t="shared" ref="M123" si="19">SUM(E120:H123)</f>
        <v>0</v>
      </c>
    </row>
    <row r="124" spans="1:13" ht="15" hidden="1" customHeight="1" x14ac:dyDescent="0.2">
      <c r="A124" s="216" t="s">
        <v>46</v>
      </c>
      <c r="B124" s="199"/>
      <c r="C124" s="84">
        <f>IFERROR(VLOOKUP(B124,'Egyéni lista'!$B$4:$L$263,2,0),0)</f>
        <v>0</v>
      </c>
      <c r="D124" s="36">
        <f>IFERROR(VLOOKUP(B124,'Egyéni lista'!$B$4:$L$263,3,0),0)</f>
        <v>0</v>
      </c>
      <c r="E124" s="28">
        <f>IFERROR(VLOOKUP(B124,'Egyéni lista'!$B$4:$L$263,4,0),0)</f>
        <v>0</v>
      </c>
      <c r="F124" s="28">
        <f>IFERROR(VLOOKUP(B124,'Egyéni lista'!$B$4:$L$263,5,0),0)</f>
        <v>0</v>
      </c>
      <c r="G124" s="28">
        <f>IFERROR(VLOOKUP(B124,'Egyéni lista'!$B$4:$L$263,6,0),0)</f>
        <v>0</v>
      </c>
      <c r="H124" s="28">
        <f>IFERROR(VLOOKUP(B124,'Egyéni lista'!$B$4:$L$263,7,0),0)</f>
        <v>0</v>
      </c>
      <c r="I124" s="121">
        <f>IFERROR(VLOOKUP(B124,'Egyéni lista'!$B$4:$L$263,8,0),0)</f>
        <v>0</v>
      </c>
      <c r="J124" s="132">
        <f>IFERROR(VLOOKUP(B124,'Egyéni lista'!$B$4:$L$263,9,0),0)</f>
        <v>0</v>
      </c>
      <c r="K124" s="150">
        <f>IFERROR(VLOOKUP(B124,'Egyéni lista'!$B$4:$L$263,10,0),0)</f>
        <v>0</v>
      </c>
      <c r="L124" s="37">
        <f>IFERROR(VLOOKUP(B124,'Egyéni lista'!$B$4:$L$263,11,0),0)</f>
        <v>0</v>
      </c>
      <c r="M124" s="38">
        <f t="shared" ref="M124" si="20">SUM(E124:H127)</f>
        <v>0</v>
      </c>
    </row>
    <row r="125" spans="1:13" ht="15" hidden="1" customHeight="1" x14ac:dyDescent="0.2">
      <c r="A125" s="217"/>
      <c r="B125" s="200"/>
      <c r="C125" s="81">
        <f>IFERROR(VLOOKUP(B125,'Egyéni lista'!$B$4:$L$263,2,0),0)</f>
        <v>0</v>
      </c>
      <c r="D125" s="40">
        <f>IFERROR(VLOOKUP(B125,'Egyéni lista'!$B$4:$L$263,3,0),0)</f>
        <v>0</v>
      </c>
      <c r="E125" s="20">
        <f>IFERROR(VLOOKUP(B125,'Egyéni lista'!$B$4:$L$263,4,0),0)</f>
        <v>0</v>
      </c>
      <c r="F125" s="20">
        <f>IFERROR(VLOOKUP(B125,'Egyéni lista'!$B$4:$L$263,5,0),0)</f>
        <v>0</v>
      </c>
      <c r="G125" s="20">
        <f>IFERROR(VLOOKUP(B125,'Egyéni lista'!$B$4:$L$263,6,0),0)</f>
        <v>0</v>
      </c>
      <c r="H125" s="20">
        <f>IFERROR(VLOOKUP(B125,'Egyéni lista'!$B$4:$L$263,7,0),0)</f>
        <v>0</v>
      </c>
      <c r="I125" s="122">
        <f>IFERROR(VLOOKUP(B125,'Egyéni lista'!$B$4:$L$263,8,0),0)</f>
        <v>0</v>
      </c>
      <c r="J125" s="132">
        <f>IFERROR(VLOOKUP(B125,'Egyéni lista'!$B$4:$L$263,9,0),0)</f>
        <v>0</v>
      </c>
      <c r="K125" s="151">
        <f>IFERROR(VLOOKUP(B125,'Egyéni lista'!$B$4:$L$263,10,0),0)</f>
        <v>0</v>
      </c>
      <c r="L125" s="41">
        <f>IFERROR(VLOOKUP(B125,'Egyéni lista'!$B$4:$L$263,11,0),0)</f>
        <v>0</v>
      </c>
      <c r="M125" s="42">
        <f t="shared" ref="M125" si="21">SUM(E124:H127)</f>
        <v>0</v>
      </c>
    </row>
    <row r="126" spans="1:13" ht="15" hidden="1" customHeight="1" x14ac:dyDescent="0.2">
      <c r="A126" s="217"/>
      <c r="B126" s="200"/>
      <c r="C126" s="202">
        <f>IFERROR(VLOOKUP(B126,'Egyéni lista'!$B$4:$L$263,2,0),0)</f>
        <v>0</v>
      </c>
      <c r="D126" s="44">
        <f>IFERROR(VLOOKUP(B126,'Egyéni lista'!$B$4:$L$263,3,0),0)</f>
        <v>0</v>
      </c>
      <c r="E126" s="134">
        <f>IFERROR(VLOOKUP(B126,'Egyéni lista'!$B$4:$L$263,4,0),0)</f>
        <v>0</v>
      </c>
      <c r="F126" s="134">
        <f>IFERROR(VLOOKUP(B126,'Egyéni lista'!$B$4:$L$263,5,0),0)</f>
        <v>0</v>
      </c>
      <c r="G126" s="134">
        <f>IFERROR(VLOOKUP(B126,'Egyéni lista'!$B$4:$L$263,6,0),0)</f>
        <v>0</v>
      </c>
      <c r="H126" s="134">
        <f>IFERROR(VLOOKUP(B126,'Egyéni lista'!$B$4:$L$263,7,0),0)</f>
        <v>0</v>
      </c>
      <c r="I126" s="135">
        <f>IFERROR(VLOOKUP(B126,'Egyéni lista'!$B$4:$L$263,8,0),0)</f>
        <v>0</v>
      </c>
      <c r="J126" s="133">
        <f>IFERROR(VLOOKUP(B126,'Egyéni lista'!$B$4:$L$263,9,0),0)</f>
        <v>0</v>
      </c>
      <c r="K126" s="151">
        <f>IFERROR(VLOOKUP(B126,'Egyéni lista'!$B$4:$L$263,10,0),0)</f>
        <v>0</v>
      </c>
      <c r="L126" s="45">
        <f>IFERROR(VLOOKUP(B126,'Egyéni lista'!$B$4:$L$263,11,0),0)</f>
        <v>0</v>
      </c>
      <c r="M126" s="42">
        <f t="shared" ref="M126" si="22">SUM(E124:H127)</f>
        <v>0</v>
      </c>
    </row>
    <row r="127" spans="1:13" ht="15" hidden="1" customHeight="1" thickBot="1" x14ac:dyDescent="0.25">
      <c r="A127" s="218"/>
      <c r="B127" s="201"/>
      <c r="C127" s="88">
        <f>IFERROR(VLOOKUP(B127,'Egyéni lista'!$B$4:$L$263,2,0),0)</f>
        <v>0</v>
      </c>
      <c r="D127" s="47">
        <f>IFERROR(VLOOKUP(B127,'Egyéni lista'!$B$4:$L$263,3,0),0)</f>
        <v>0</v>
      </c>
      <c r="E127" s="136">
        <f>IFERROR(VLOOKUP(B127,'Egyéni lista'!$B$4:$L$263,4,0),0)</f>
        <v>0</v>
      </c>
      <c r="F127" s="137">
        <f>IFERROR(VLOOKUP(B127,'Egyéni lista'!$B$4:$L$263,5,0),0)</f>
        <v>0</v>
      </c>
      <c r="G127" s="137">
        <f>IFERROR(VLOOKUP(B127,'Egyéni lista'!$B$4:$L$263,6,0),0)</f>
        <v>0</v>
      </c>
      <c r="H127" s="137">
        <f>IFERROR(VLOOKUP(B127,'Egyéni lista'!$B$4:$L$263,7,0),0)</f>
        <v>0</v>
      </c>
      <c r="I127" s="138">
        <f>IFERROR(VLOOKUP(B127,'Egyéni lista'!$B$4:$L$263,8,0),0)</f>
        <v>0</v>
      </c>
      <c r="J127" s="139">
        <f>IFERROR(VLOOKUP(B127,'Egyéni lista'!$B$4:$L$263,9,0),0)</f>
        <v>0</v>
      </c>
      <c r="K127" s="152">
        <f>IFERROR(VLOOKUP(B127,'Egyéni lista'!$B$4:$L$263,10,0),0)</f>
        <v>0</v>
      </c>
      <c r="L127" s="48">
        <f>IFERROR(VLOOKUP(B127,'Egyéni lista'!$B$4:$L$263,11,0),0)</f>
        <v>0</v>
      </c>
      <c r="M127" s="49">
        <f t="shared" ref="M127" si="23">SUM(E124:H127)</f>
        <v>0</v>
      </c>
    </row>
    <row r="128" spans="1:13" ht="15" hidden="1" customHeight="1" x14ac:dyDescent="0.2">
      <c r="A128" s="216" t="s">
        <v>47</v>
      </c>
      <c r="B128" s="199"/>
      <c r="C128" s="84">
        <f>IFERROR(VLOOKUP(B128,'Egyéni lista'!$B$4:$L$263,2,0),0)</f>
        <v>0</v>
      </c>
      <c r="D128" s="36">
        <f>IFERROR(VLOOKUP(B128,'Egyéni lista'!$B$4:$L$263,3,0),0)</f>
        <v>0</v>
      </c>
      <c r="E128" s="28">
        <f>IFERROR(VLOOKUP(B128,'Egyéni lista'!$B$4:$L$263,4,0),0)</f>
        <v>0</v>
      </c>
      <c r="F128" s="28">
        <f>IFERROR(VLOOKUP(B128,'Egyéni lista'!$B$4:$L$263,5,0),0)</f>
        <v>0</v>
      </c>
      <c r="G128" s="28">
        <f>IFERROR(VLOOKUP(B128,'Egyéni lista'!$B$4:$L$263,6,0),0)</f>
        <v>0</v>
      </c>
      <c r="H128" s="28">
        <f>IFERROR(VLOOKUP(B128,'Egyéni lista'!$B$4:$L$263,7,0),0)</f>
        <v>0</v>
      </c>
      <c r="I128" s="121">
        <f>IFERROR(VLOOKUP(B128,'Egyéni lista'!$B$4:$L$263,8,0),0)</f>
        <v>0</v>
      </c>
      <c r="J128" s="132">
        <f>IFERROR(VLOOKUP(B128,'Egyéni lista'!$B$4:$L$263,9,0),0)</f>
        <v>0</v>
      </c>
      <c r="K128" s="150">
        <f>IFERROR(VLOOKUP(B128,'Egyéni lista'!$B$4:$L$263,10,0),0)</f>
        <v>0</v>
      </c>
      <c r="L128" s="37">
        <f>IFERROR(VLOOKUP(B128,'Egyéni lista'!$B$4:$L$263,11,0),0)</f>
        <v>0</v>
      </c>
      <c r="M128" s="38">
        <f t="shared" ref="M128" si="24">SUM(E128:H131)</f>
        <v>0</v>
      </c>
    </row>
    <row r="129" spans="1:13" ht="15" hidden="1" customHeight="1" x14ac:dyDescent="0.2">
      <c r="A129" s="217"/>
      <c r="B129" s="200"/>
      <c r="C129" s="81">
        <f>IFERROR(VLOOKUP(B129,'Egyéni lista'!$B$4:$L$263,2,0),0)</f>
        <v>0</v>
      </c>
      <c r="D129" s="40">
        <f>IFERROR(VLOOKUP(B129,'Egyéni lista'!$B$4:$L$263,3,0),0)</f>
        <v>0</v>
      </c>
      <c r="E129" s="20">
        <f>IFERROR(VLOOKUP(B129,'Egyéni lista'!$B$4:$L$263,4,0),0)</f>
        <v>0</v>
      </c>
      <c r="F129" s="20">
        <f>IFERROR(VLOOKUP(B129,'Egyéni lista'!$B$4:$L$263,5,0),0)</f>
        <v>0</v>
      </c>
      <c r="G129" s="20">
        <f>IFERROR(VLOOKUP(B129,'Egyéni lista'!$B$4:$L$263,6,0),0)</f>
        <v>0</v>
      </c>
      <c r="H129" s="20">
        <f>IFERROR(VLOOKUP(B129,'Egyéni lista'!$B$4:$L$263,7,0),0)</f>
        <v>0</v>
      </c>
      <c r="I129" s="122">
        <f>IFERROR(VLOOKUP(B129,'Egyéni lista'!$B$4:$L$263,8,0),0)</f>
        <v>0</v>
      </c>
      <c r="J129" s="132">
        <f>IFERROR(VLOOKUP(B129,'Egyéni lista'!$B$4:$L$263,9,0),0)</f>
        <v>0</v>
      </c>
      <c r="K129" s="151">
        <f>IFERROR(VLOOKUP(B129,'Egyéni lista'!$B$4:$L$263,10,0),0)</f>
        <v>0</v>
      </c>
      <c r="L129" s="41">
        <f>IFERROR(VLOOKUP(B129,'Egyéni lista'!$B$4:$L$263,11,0),0)</f>
        <v>0</v>
      </c>
      <c r="M129" s="42">
        <f t="shared" ref="M129" si="25">SUM(E128:H131)</f>
        <v>0</v>
      </c>
    </row>
    <row r="130" spans="1:13" ht="15" hidden="1" customHeight="1" x14ac:dyDescent="0.2">
      <c r="A130" s="217"/>
      <c r="B130" s="200"/>
      <c r="C130" s="202">
        <f>IFERROR(VLOOKUP(B130,'Egyéni lista'!$B$4:$L$263,2,0),0)</f>
        <v>0</v>
      </c>
      <c r="D130" s="44">
        <f>IFERROR(VLOOKUP(B130,'Egyéni lista'!$B$4:$L$263,3,0),0)</f>
        <v>0</v>
      </c>
      <c r="E130" s="134">
        <f>IFERROR(VLOOKUP(B130,'Egyéni lista'!$B$4:$L$263,4,0),0)</f>
        <v>0</v>
      </c>
      <c r="F130" s="134">
        <f>IFERROR(VLOOKUP(B130,'Egyéni lista'!$B$4:$L$263,5,0),0)</f>
        <v>0</v>
      </c>
      <c r="G130" s="134">
        <f>IFERROR(VLOOKUP(B130,'Egyéni lista'!$B$4:$L$263,6,0),0)</f>
        <v>0</v>
      </c>
      <c r="H130" s="134">
        <f>IFERROR(VLOOKUP(B130,'Egyéni lista'!$B$4:$L$263,7,0),0)</f>
        <v>0</v>
      </c>
      <c r="I130" s="135">
        <f>IFERROR(VLOOKUP(B130,'Egyéni lista'!$B$4:$L$263,8,0),0)</f>
        <v>0</v>
      </c>
      <c r="J130" s="133">
        <f>IFERROR(VLOOKUP(B130,'Egyéni lista'!$B$4:$L$263,9,0),0)</f>
        <v>0</v>
      </c>
      <c r="K130" s="151">
        <f>IFERROR(VLOOKUP(B130,'Egyéni lista'!$B$4:$L$263,10,0),0)</f>
        <v>0</v>
      </c>
      <c r="L130" s="45">
        <f>IFERROR(VLOOKUP(B130,'Egyéni lista'!$B$4:$L$263,11,0),0)</f>
        <v>0</v>
      </c>
      <c r="M130" s="42">
        <f t="shared" ref="M130" si="26">SUM(E128:H131)</f>
        <v>0</v>
      </c>
    </row>
    <row r="131" spans="1:13" ht="15" hidden="1" customHeight="1" thickBot="1" x14ac:dyDescent="0.25">
      <c r="A131" s="218"/>
      <c r="B131" s="201"/>
      <c r="C131" s="88">
        <f>IFERROR(VLOOKUP(B131,'Egyéni lista'!$B$4:$L$263,2,0),0)</f>
        <v>0</v>
      </c>
      <c r="D131" s="47">
        <f>IFERROR(VLOOKUP(B131,'Egyéni lista'!$B$4:$L$263,3,0),0)</f>
        <v>0</v>
      </c>
      <c r="E131" s="136">
        <f>IFERROR(VLOOKUP(B131,'Egyéni lista'!$B$4:$L$263,4,0),0)</f>
        <v>0</v>
      </c>
      <c r="F131" s="137">
        <f>IFERROR(VLOOKUP(B131,'Egyéni lista'!$B$4:$L$263,5,0),0)</f>
        <v>0</v>
      </c>
      <c r="G131" s="137">
        <f>IFERROR(VLOOKUP(B131,'Egyéni lista'!$B$4:$L$263,6,0),0)</f>
        <v>0</v>
      </c>
      <c r="H131" s="137">
        <f>IFERROR(VLOOKUP(B131,'Egyéni lista'!$B$4:$L$263,7,0),0)</f>
        <v>0</v>
      </c>
      <c r="I131" s="138">
        <f>IFERROR(VLOOKUP(B131,'Egyéni lista'!$B$4:$L$263,8,0),0)</f>
        <v>0</v>
      </c>
      <c r="J131" s="139">
        <f>IFERROR(VLOOKUP(B131,'Egyéni lista'!$B$4:$L$263,9,0),0)</f>
        <v>0</v>
      </c>
      <c r="K131" s="152">
        <f>IFERROR(VLOOKUP(B131,'Egyéni lista'!$B$4:$L$263,10,0),0)</f>
        <v>0</v>
      </c>
      <c r="L131" s="48">
        <f>IFERROR(VLOOKUP(B131,'Egyéni lista'!$B$4:$L$263,11,0),0)</f>
        <v>0</v>
      </c>
      <c r="M131" s="49">
        <f t="shared" ref="M131" si="27">SUM(E128:H131)</f>
        <v>0</v>
      </c>
    </row>
    <row r="132" spans="1:13" ht="15" hidden="1" customHeight="1" x14ac:dyDescent="0.2">
      <c r="A132" s="216" t="s">
        <v>48</v>
      </c>
      <c r="B132" s="199"/>
      <c r="C132" s="84">
        <f>IFERROR(VLOOKUP(B132,'Egyéni lista'!$B$4:$L$263,2,0),0)</f>
        <v>0</v>
      </c>
      <c r="D132" s="36">
        <f>IFERROR(VLOOKUP(B132,'Egyéni lista'!$B$4:$L$263,3,0),0)</f>
        <v>0</v>
      </c>
      <c r="E132" s="28">
        <f>IFERROR(VLOOKUP(B132,'Egyéni lista'!$B$4:$L$263,4,0),0)</f>
        <v>0</v>
      </c>
      <c r="F132" s="28">
        <f>IFERROR(VLOOKUP(B132,'Egyéni lista'!$B$4:$L$263,5,0),0)</f>
        <v>0</v>
      </c>
      <c r="G132" s="28">
        <f>IFERROR(VLOOKUP(B132,'Egyéni lista'!$B$4:$L$263,6,0),0)</f>
        <v>0</v>
      </c>
      <c r="H132" s="28">
        <f>IFERROR(VLOOKUP(B132,'Egyéni lista'!$B$4:$L$263,7,0),0)</f>
        <v>0</v>
      </c>
      <c r="I132" s="121">
        <f>IFERROR(VLOOKUP(B132,'Egyéni lista'!$B$4:$L$263,8,0),0)</f>
        <v>0</v>
      </c>
      <c r="J132" s="132">
        <f>IFERROR(VLOOKUP(B132,'Egyéni lista'!$B$4:$L$263,9,0),0)</f>
        <v>0</v>
      </c>
      <c r="K132" s="150">
        <f>IFERROR(VLOOKUP(B132,'Egyéni lista'!$B$4:$L$263,10,0),0)</f>
        <v>0</v>
      </c>
      <c r="L132" s="37">
        <f>IFERROR(VLOOKUP(B132,'Egyéni lista'!$B$4:$L$263,11,0),0)</f>
        <v>0</v>
      </c>
      <c r="M132" s="38">
        <f t="shared" ref="M132" si="28">SUM(E132:H135)</f>
        <v>0</v>
      </c>
    </row>
    <row r="133" spans="1:13" ht="15" hidden="1" customHeight="1" x14ac:dyDescent="0.2">
      <c r="A133" s="217"/>
      <c r="B133" s="200"/>
      <c r="C133" s="81">
        <f>IFERROR(VLOOKUP(B133,'Egyéni lista'!$B$4:$L$263,2,0),0)</f>
        <v>0</v>
      </c>
      <c r="D133" s="40">
        <f>IFERROR(VLOOKUP(B133,'Egyéni lista'!$B$4:$L$263,3,0),0)</f>
        <v>0</v>
      </c>
      <c r="E133" s="20">
        <f>IFERROR(VLOOKUP(B133,'Egyéni lista'!$B$4:$L$263,4,0),0)</f>
        <v>0</v>
      </c>
      <c r="F133" s="20">
        <f>IFERROR(VLOOKUP(B133,'Egyéni lista'!$B$4:$L$263,5,0),0)</f>
        <v>0</v>
      </c>
      <c r="G133" s="20">
        <f>IFERROR(VLOOKUP(B133,'Egyéni lista'!$B$4:$L$263,6,0),0)</f>
        <v>0</v>
      </c>
      <c r="H133" s="20">
        <f>IFERROR(VLOOKUP(B133,'Egyéni lista'!$B$4:$L$263,7,0),0)</f>
        <v>0</v>
      </c>
      <c r="I133" s="122">
        <f>IFERROR(VLOOKUP(B133,'Egyéni lista'!$B$4:$L$263,8,0),0)</f>
        <v>0</v>
      </c>
      <c r="J133" s="132">
        <f>IFERROR(VLOOKUP(B133,'Egyéni lista'!$B$4:$L$263,9,0),0)</f>
        <v>0</v>
      </c>
      <c r="K133" s="151">
        <f>IFERROR(VLOOKUP(B133,'Egyéni lista'!$B$4:$L$263,10,0),0)</f>
        <v>0</v>
      </c>
      <c r="L133" s="41">
        <f>IFERROR(VLOOKUP(B133,'Egyéni lista'!$B$4:$L$263,11,0),0)</f>
        <v>0</v>
      </c>
      <c r="M133" s="42">
        <f t="shared" ref="M133" si="29">SUM(E132:H135)</f>
        <v>0</v>
      </c>
    </row>
    <row r="134" spans="1:13" ht="15" hidden="1" customHeight="1" x14ac:dyDescent="0.2">
      <c r="A134" s="217"/>
      <c r="B134" s="200"/>
      <c r="C134" s="202">
        <f>IFERROR(VLOOKUP(B134,'Egyéni lista'!$B$4:$L$263,2,0),0)</f>
        <v>0</v>
      </c>
      <c r="D134" s="44">
        <f>IFERROR(VLOOKUP(B134,'Egyéni lista'!$B$4:$L$263,3,0),0)</f>
        <v>0</v>
      </c>
      <c r="E134" s="134">
        <f>IFERROR(VLOOKUP(B134,'Egyéni lista'!$B$4:$L$263,4,0),0)</f>
        <v>0</v>
      </c>
      <c r="F134" s="134">
        <f>IFERROR(VLOOKUP(B134,'Egyéni lista'!$B$4:$L$263,5,0),0)</f>
        <v>0</v>
      </c>
      <c r="G134" s="134">
        <f>IFERROR(VLOOKUP(B134,'Egyéni lista'!$B$4:$L$263,6,0),0)</f>
        <v>0</v>
      </c>
      <c r="H134" s="134">
        <f>IFERROR(VLOOKUP(B134,'Egyéni lista'!$B$4:$L$263,7,0),0)</f>
        <v>0</v>
      </c>
      <c r="I134" s="135">
        <f>IFERROR(VLOOKUP(B134,'Egyéni lista'!$B$4:$L$263,8,0),0)</f>
        <v>0</v>
      </c>
      <c r="J134" s="133">
        <f>IFERROR(VLOOKUP(B134,'Egyéni lista'!$B$4:$L$263,9,0),0)</f>
        <v>0</v>
      </c>
      <c r="K134" s="151">
        <f>IFERROR(VLOOKUP(B134,'Egyéni lista'!$B$4:$L$263,10,0),0)</f>
        <v>0</v>
      </c>
      <c r="L134" s="45">
        <f>IFERROR(VLOOKUP(B134,'Egyéni lista'!$B$4:$L$263,11,0),0)</f>
        <v>0</v>
      </c>
      <c r="M134" s="42">
        <f t="shared" ref="M134" si="30">SUM(E132:H135)</f>
        <v>0</v>
      </c>
    </row>
    <row r="135" spans="1:13" ht="15" hidden="1" customHeight="1" thickBot="1" x14ac:dyDescent="0.25">
      <c r="A135" s="218"/>
      <c r="B135" s="201"/>
      <c r="C135" s="88">
        <f>IFERROR(VLOOKUP(B135,'Egyéni lista'!$B$4:$L$263,2,0),0)</f>
        <v>0</v>
      </c>
      <c r="D135" s="47">
        <f>IFERROR(VLOOKUP(B135,'Egyéni lista'!$B$4:$L$263,3,0),0)</f>
        <v>0</v>
      </c>
      <c r="E135" s="136">
        <f>IFERROR(VLOOKUP(B135,'Egyéni lista'!$B$4:$L$263,4,0),0)</f>
        <v>0</v>
      </c>
      <c r="F135" s="137">
        <f>IFERROR(VLOOKUP(B135,'Egyéni lista'!$B$4:$L$263,5,0),0)</f>
        <v>0</v>
      </c>
      <c r="G135" s="137">
        <f>IFERROR(VLOOKUP(B135,'Egyéni lista'!$B$4:$L$263,6,0),0)</f>
        <v>0</v>
      </c>
      <c r="H135" s="137">
        <f>IFERROR(VLOOKUP(B135,'Egyéni lista'!$B$4:$L$263,7,0),0)</f>
        <v>0</v>
      </c>
      <c r="I135" s="138">
        <f>IFERROR(VLOOKUP(B135,'Egyéni lista'!$B$4:$L$263,8,0),0)</f>
        <v>0</v>
      </c>
      <c r="J135" s="139">
        <f>IFERROR(VLOOKUP(B135,'Egyéni lista'!$B$4:$L$263,9,0),0)</f>
        <v>0</v>
      </c>
      <c r="K135" s="152">
        <f>IFERROR(VLOOKUP(B135,'Egyéni lista'!$B$4:$L$263,10,0),0)</f>
        <v>0</v>
      </c>
      <c r="L135" s="48">
        <f>IFERROR(VLOOKUP(B135,'Egyéni lista'!$B$4:$L$263,11,0),0)</f>
        <v>0</v>
      </c>
      <c r="M135" s="49">
        <f t="shared" ref="M135" si="31">SUM(E132:H135)</f>
        <v>0</v>
      </c>
    </row>
    <row r="136" spans="1:13" ht="15" hidden="1" customHeight="1" x14ac:dyDescent="0.2">
      <c r="A136" s="216" t="s">
        <v>49</v>
      </c>
      <c r="B136" s="199"/>
      <c r="C136" s="84">
        <f>IFERROR(VLOOKUP(B136,'Egyéni lista'!$B$4:$L$263,2,0),0)</f>
        <v>0</v>
      </c>
      <c r="D136" s="36">
        <f>IFERROR(VLOOKUP(B136,'Egyéni lista'!$B$4:$L$263,3,0),0)</f>
        <v>0</v>
      </c>
      <c r="E136" s="28">
        <f>IFERROR(VLOOKUP(B136,'Egyéni lista'!$B$4:$L$263,4,0),0)</f>
        <v>0</v>
      </c>
      <c r="F136" s="28">
        <f>IFERROR(VLOOKUP(B136,'Egyéni lista'!$B$4:$L$263,5,0),0)</f>
        <v>0</v>
      </c>
      <c r="G136" s="28">
        <f>IFERROR(VLOOKUP(B136,'Egyéni lista'!$B$4:$L$263,6,0),0)</f>
        <v>0</v>
      </c>
      <c r="H136" s="28">
        <f>IFERROR(VLOOKUP(B136,'Egyéni lista'!$B$4:$L$263,7,0),0)</f>
        <v>0</v>
      </c>
      <c r="I136" s="121">
        <f>IFERROR(VLOOKUP(B136,'Egyéni lista'!$B$4:$L$263,8,0),0)</f>
        <v>0</v>
      </c>
      <c r="J136" s="132">
        <f>IFERROR(VLOOKUP(B136,'Egyéni lista'!$B$4:$L$263,9,0),0)</f>
        <v>0</v>
      </c>
      <c r="K136" s="150">
        <f>IFERROR(VLOOKUP(B136,'Egyéni lista'!$B$4:$L$263,10,0),0)</f>
        <v>0</v>
      </c>
      <c r="L136" s="37">
        <f>IFERROR(VLOOKUP(B136,'Egyéni lista'!$B$4:$L$263,11,0),0)</f>
        <v>0</v>
      </c>
      <c r="M136" s="38">
        <f t="shared" ref="M136" si="32">SUM(E136:H139)</f>
        <v>0</v>
      </c>
    </row>
    <row r="137" spans="1:13" ht="15" hidden="1" customHeight="1" x14ac:dyDescent="0.2">
      <c r="A137" s="217"/>
      <c r="B137" s="200"/>
      <c r="C137" s="81">
        <f>IFERROR(VLOOKUP(B137,'Egyéni lista'!$B$4:$L$263,2,0),0)</f>
        <v>0</v>
      </c>
      <c r="D137" s="40">
        <f>IFERROR(VLOOKUP(B137,'Egyéni lista'!$B$4:$L$263,3,0),0)</f>
        <v>0</v>
      </c>
      <c r="E137" s="20">
        <f>IFERROR(VLOOKUP(B137,'Egyéni lista'!$B$4:$L$263,4,0),0)</f>
        <v>0</v>
      </c>
      <c r="F137" s="20">
        <f>IFERROR(VLOOKUP(B137,'Egyéni lista'!$B$4:$L$263,5,0),0)</f>
        <v>0</v>
      </c>
      <c r="G137" s="20">
        <f>IFERROR(VLOOKUP(B137,'Egyéni lista'!$B$4:$L$263,6,0),0)</f>
        <v>0</v>
      </c>
      <c r="H137" s="20">
        <f>IFERROR(VLOOKUP(B137,'Egyéni lista'!$B$4:$L$263,7,0),0)</f>
        <v>0</v>
      </c>
      <c r="I137" s="122">
        <f>IFERROR(VLOOKUP(B137,'Egyéni lista'!$B$4:$L$263,8,0),0)</f>
        <v>0</v>
      </c>
      <c r="J137" s="132">
        <f>IFERROR(VLOOKUP(B137,'Egyéni lista'!$B$4:$L$263,9,0),0)</f>
        <v>0</v>
      </c>
      <c r="K137" s="151">
        <f>IFERROR(VLOOKUP(B137,'Egyéni lista'!$B$4:$L$263,10,0),0)</f>
        <v>0</v>
      </c>
      <c r="L137" s="41">
        <f>IFERROR(VLOOKUP(B137,'Egyéni lista'!$B$4:$L$263,11,0),0)</f>
        <v>0</v>
      </c>
      <c r="M137" s="42">
        <f t="shared" ref="M137" si="33">SUM(E136:H139)</f>
        <v>0</v>
      </c>
    </row>
    <row r="138" spans="1:13" ht="15" hidden="1" customHeight="1" x14ac:dyDescent="0.2">
      <c r="A138" s="217"/>
      <c r="B138" s="200"/>
      <c r="C138" s="202">
        <f>IFERROR(VLOOKUP(B138,'Egyéni lista'!$B$4:$L$263,2,0),0)</f>
        <v>0</v>
      </c>
      <c r="D138" s="44">
        <f>IFERROR(VLOOKUP(B138,'Egyéni lista'!$B$4:$L$263,3,0),0)</f>
        <v>0</v>
      </c>
      <c r="E138" s="134">
        <f>IFERROR(VLOOKUP(B138,'Egyéni lista'!$B$4:$L$263,4,0),0)</f>
        <v>0</v>
      </c>
      <c r="F138" s="134">
        <f>IFERROR(VLOOKUP(B138,'Egyéni lista'!$B$4:$L$263,5,0),0)</f>
        <v>0</v>
      </c>
      <c r="G138" s="134">
        <f>IFERROR(VLOOKUP(B138,'Egyéni lista'!$B$4:$L$263,6,0),0)</f>
        <v>0</v>
      </c>
      <c r="H138" s="134">
        <f>IFERROR(VLOOKUP(B138,'Egyéni lista'!$B$4:$L$263,7,0),0)</f>
        <v>0</v>
      </c>
      <c r="I138" s="135">
        <f>IFERROR(VLOOKUP(B138,'Egyéni lista'!$B$4:$L$263,8,0),0)</f>
        <v>0</v>
      </c>
      <c r="J138" s="133">
        <f>IFERROR(VLOOKUP(B138,'Egyéni lista'!$B$4:$L$263,9,0),0)</f>
        <v>0</v>
      </c>
      <c r="K138" s="151">
        <f>IFERROR(VLOOKUP(B138,'Egyéni lista'!$B$4:$L$263,10,0),0)</f>
        <v>0</v>
      </c>
      <c r="L138" s="45">
        <f>IFERROR(VLOOKUP(B138,'Egyéni lista'!$B$4:$L$263,11,0),0)</f>
        <v>0</v>
      </c>
      <c r="M138" s="42">
        <f t="shared" ref="M138" si="34">SUM(E136:H139)</f>
        <v>0</v>
      </c>
    </row>
    <row r="139" spans="1:13" ht="15" hidden="1" customHeight="1" thickBot="1" x14ac:dyDescent="0.25">
      <c r="A139" s="218"/>
      <c r="B139" s="201"/>
      <c r="C139" s="88">
        <f>IFERROR(VLOOKUP(B139,'Egyéni lista'!$B$4:$L$263,2,0),0)</f>
        <v>0</v>
      </c>
      <c r="D139" s="47">
        <f>IFERROR(VLOOKUP(B139,'Egyéni lista'!$B$4:$L$263,3,0),0)</f>
        <v>0</v>
      </c>
      <c r="E139" s="136">
        <f>IFERROR(VLOOKUP(B139,'Egyéni lista'!$B$4:$L$263,4,0),0)</f>
        <v>0</v>
      </c>
      <c r="F139" s="137">
        <f>IFERROR(VLOOKUP(B139,'Egyéni lista'!$B$4:$L$263,5,0),0)</f>
        <v>0</v>
      </c>
      <c r="G139" s="137">
        <f>IFERROR(VLOOKUP(B139,'Egyéni lista'!$B$4:$L$263,6,0),0)</f>
        <v>0</v>
      </c>
      <c r="H139" s="137">
        <f>IFERROR(VLOOKUP(B139,'Egyéni lista'!$B$4:$L$263,7,0),0)</f>
        <v>0</v>
      </c>
      <c r="I139" s="138">
        <f>IFERROR(VLOOKUP(B139,'Egyéni lista'!$B$4:$L$263,8,0),0)</f>
        <v>0</v>
      </c>
      <c r="J139" s="139">
        <f>IFERROR(VLOOKUP(B139,'Egyéni lista'!$B$4:$L$263,9,0),0)</f>
        <v>0</v>
      </c>
      <c r="K139" s="152">
        <f>IFERROR(VLOOKUP(B139,'Egyéni lista'!$B$4:$L$263,10,0),0)</f>
        <v>0</v>
      </c>
      <c r="L139" s="48">
        <f>IFERROR(VLOOKUP(B139,'Egyéni lista'!$B$4:$L$263,11,0),0)</f>
        <v>0</v>
      </c>
      <c r="M139" s="49">
        <f t="shared" ref="M139" si="35">SUM(E136:H139)</f>
        <v>0</v>
      </c>
    </row>
    <row r="140" spans="1:13" ht="15" hidden="1" customHeight="1" x14ac:dyDescent="0.2">
      <c r="A140" s="216" t="s">
        <v>50</v>
      </c>
      <c r="B140" s="199"/>
      <c r="C140" s="84">
        <f>IFERROR(VLOOKUP(B140,'Egyéni lista'!$B$4:$L$263,2,0),0)</f>
        <v>0</v>
      </c>
      <c r="D140" s="36">
        <f>IFERROR(VLOOKUP(B140,'Egyéni lista'!$B$4:$L$263,3,0),0)</f>
        <v>0</v>
      </c>
      <c r="E140" s="28">
        <f>IFERROR(VLOOKUP(B140,'Egyéni lista'!$B$4:$L$263,4,0),0)</f>
        <v>0</v>
      </c>
      <c r="F140" s="28">
        <f>IFERROR(VLOOKUP(B140,'Egyéni lista'!$B$4:$L$263,5,0),0)</f>
        <v>0</v>
      </c>
      <c r="G140" s="28">
        <f>IFERROR(VLOOKUP(B140,'Egyéni lista'!$B$4:$L$263,6,0),0)</f>
        <v>0</v>
      </c>
      <c r="H140" s="28">
        <f>IFERROR(VLOOKUP(B140,'Egyéni lista'!$B$4:$L$263,7,0),0)</f>
        <v>0</v>
      </c>
      <c r="I140" s="121">
        <f>IFERROR(VLOOKUP(B140,'Egyéni lista'!$B$4:$L$263,8,0),0)</f>
        <v>0</v>
      </c>
      <c r="J140" s="132">
        <f>IFERROR(VLOOKUP(B140,'Egyéni lista'!$B$4:$L$263,9,0),0)</f>
        <v>0</v>
      </c>
      <c r="K140" s="150">
        <f>IFERROR(VLOOKUP(B140,'Egyéni lista'!$B$4:$L$263,10,0),0)</f>
        <v>0</v>
      </c>
      <c r="L140" s="37">
        <f>IFERROR(VLOOKUP(B140,'Egyéni lista'!$B$4:$L$263,11,0),0)</f>
        <v>0</v>
      </c>
      <c r="M140" s="38">
        <f t="shared" ref="M140" si="36">SUM(E140:H143)</f>
        <v>0</v>
      </c>
    </row>
    <row r="141" spans="1:13" ht="15" hidden="1" customHeight="1" x14ac:dyDescent="0.2">
      <c r="A141" s="217"/>
      <c r="B141" s="200"/>
      <c r="C141" s="81">
        <f>IFERROR(VLOOKUP(B141,'Egyéni lista'!$B$4:$L$263,2,0),0)</f>
        <v>0</v>
      </c>
      <c r="D141" s="40">
        <f>IFERROR(VLOOKUP(B141,'Egyéni lista'!$B$4:$L$263,3,0),0)</f>
        <v>0</v>
      </c>
      <c r="E141" s="20">
        <f>IFERROR(VLOOKUP(B141,'Egyéni lista'!$B$4:$L$263,4,0),0)</f>
        <v>0</v>
      </c>
      <c r="F141" s="20">
        <f>IFERROR(VLOOKUP(B141,'Egyéni lista'!$B$4:$L$263,5,0),0)</f>
        <v>0</v>
      </c>
      <c r="G141" s="20">
        <f>IFERROR(VLOOKUP(B141,'Egyéni lista'!$B$4:$L$263,6,0),0)</f>
        <v>0</v>
      </c>
      <c r="H141" s="20">
        <f>IFERROR(VLOOKUP(B141,'Egyéni lista'!$B$4:$L$263,7,0),0)</f>
        <v>0</v>
      </c>
      <c r="I141" s="122">
        <f>IFERROR(VLOOKUP(B141,'Egyéni lista'!$B$4:$L$263,8,0),0)</f>
        <v>0</v>
      </c>
      <c r="J141" s="132">
        <f>IFERROR(VLOOKUP(B141,'Egyéni lista'!$B$4:$L$263,9,0),0)</f>
        <v>0</v>
      </c>
      <c r="K141" s="151">
        <f>IFERROR(VLOOKUP(B141,'Egyéni lista'!$B$4:$L$263,10,0),0)</f>
        <v>0</v>
      </c>
      <c r="L141" s="41">
        <f>IFERROR(VLOOKUP(B141,'Egyéni lista'!$B$4:$L$263,11,0),0)</f>
        <v>0</v>
      </c>
      <c r="M141" s="42">
        <f t="shared" ref="M141" si="37">SUM(E140:H143)</f>
        <v>0</v>
      </c>
    </row>
    <row r="142" spans="1:13" ht="15" hidden="1" customHeight="1" x14ac:dyDescent="0.2">
      <c r="A142" s="217"/>
      <c r="B142" s="200"/>
      <c r="C142" s="202">
        <f>IFERROR(VLOOKUP(B142,'Egyéni lista'!$B$4:$L$263,2,0),0)</f>
        <v>0</v>
      </c>
      <c r="D142" s="44">
        <f>IFERROR(VLOOKUP(B142,'Egyéni lista'!$B$4:$L$263,3,0),0)</f>
        <v>0</v>
      </c>
      <c r="E142" s="134">
        <f>IFERROR(VLOOKUP(B142,'Egyéni lista'!$B$4:$L$263,4,0),0)</f>
        <v>0</v>
      </c>
      <c r="F142" s="134">
        <f>IFERROR(VLOOKUP(B142,'Egyéni lista'!$B$4:$L$263,5,0),0)</f>
        <v>0</v>
      </c>
      <c r="G142" s="134">
        <f>IFERROR(VLOOKUP(B142,'Egyéni lista'!$B$4:$L$263,6,0),0)</f>
        <v>0</v>
      </c>
      <c r="H142" s="134">
        <f>IFERROR(VLOOKUP(B142,'Egyéni lista'!$B$4:$L$263,7,0),0)</f>
        <v>0</v>
      </c>
      <c r="I142" s="135">
        <f>IFERROR(VLOOKUP(B142,'Egyéni lista'!$B$4:$L$263,8,0),0)</f>
        <v>0</v>
      </c>
      <c r="J142" s="133">
        <f>IFERROR(VLOOKUP(B142,'Egyéni lista'!$B$4:$L$263,9,0),0)</f>
        <v>0</v>
      </c>
      <c r="K142" s="151">
        <f>IFERROR(VLOOKUP(B142,'Egyéni lista'!$B$4:$L$263,10,0),0)</f>
        <v>0</v>
      </c>
      <c r="L142" s="45">
        <f>IFERROR(VLOOKUP(B142,'Egyéni lista'!$B$4:$L$263,11,0),0)</f>
        <v>0</v>
      </c>
      <c r="M142" s="42">
        <f t="shared" ref="M142" si="38">SUM(E140:H143)</f>
        <v>0</v>
      </c>
    </row>
    <row r="143" spans="1:13" ht="15" hidden="1" customHeight="1" thickBot="1" x14ac:dyDescent="0.25">
      <c r="A143" s="218"/>
      <c r="B143" s="201"/>
      <c r="C143" s="88">
        <f>IFERROR(VLOOKUP(B143,'Egyéni lista'!$B$4:$L$263,2,0),0)</f>
        <v>0</v>
      </c>
      <c r="D143" s="47">
        <f>IFERROR(VLOOKUP(B143,'Egyéni lista'!$B$4:$L$263,3,0),0)</f>
        <v>0</v>
      </c>
      <c r="E143" s="136">
        <f>IFERROR(VLOOKUP(B143,'Egyéni lista'!$B$4:$L$263,4,0),0)</f>
        <v>0</v>
      </c>
      <c r="F143" s="137">
        <f>IFERROR(VLOOKUP(B143,'Egyéni lista'!$B$4:$L$263,5,0),0)</f>
        <v>0</v>
      </c>
      <c r="G143" s="137">
        <f>IFERROR(VLOOKUP(B143,'Egyéni lista'!$B$4:$L$263,6,0),0)</f>
        <v>0</v>
      </c>
      <c r="H143" s="137">
        <f>IFERROR(VLOOKUP(B143,'Egyéni lista'!$B$4:$L$263,7,0),0)</f>
        <v>0</v>
      </c>
      <c r="I143" s="138">
        <f>IFERROR(VLOOKUP(B143,'Egyéni lista'!$B$4:$L$263,8,0),0)</f>
        <v>0</v>
      </c>
      <c r="J143" s="139">
        <f>IFERROR(VLOOKUP(B143,'Egyéni lista'!$B$4:$L$263,9,0),0)</f>
        <v>0</v>
      </c>
      <c r="K143" s="152">
        <f>IFERROR(VLOOKUP(B143,'Egyéni lista'!$B$4:$L$263,10,0),0)</f>
        <v>0</v>
      </c>
      <c r="L143" s="48">
        <f>IFERROR(VLOOKUP(B143,'Egyéni lista'!$B$4:$L$263,11,0),0)</f>
        <v>0</v>
      </c>
      <c r="M143" s="49">
        <f t="shared" ref="M143" si="39">SUM(E140:H143)</f>
        <v>0</v>
      </c>
    </row>
    <row r="144" spans="1:13" ht="15" hidden="1" customHeight="1" x14ac:dyDescent="0.2">
      <c r="A144" s="216" t="s">
        <v>51</v>
      </c>
      <c r="B144" s="199"/>
      <c r="C144" s="84">
        <f>IFERROR(VLOOKUP(B144,'Egyéni lista'!$B$4:$L$263,2,0),0)</f>
        <v>0</v>
      </c>
      <c r="D144" s="36">
        <f>IFERROR(VLOOKUP(B144,'Egyéni lista'!$B$4:$L$263,3,0),0)</f>
        <v>0</v>
      </c>
      <c r="E144" s="28">
        <f>IFERROR(VLOOKUP(B144,'Egyéni lista'!$B$4:$L$263,4,0),0)</f>
        <v>0</v>
      </c>
      <c r="F144" s="28">
        <f>IFERROR(VLOOKUP(B144,'Egyéni lista'!$B$4:$L$263,5,0),0)</f>
        <v>0</v>
      </c>
      <c r="G144" s="28">
        <f>IFERROR(VLOOKUP(B144,'Egyéni lista'!$B$4:$L$263,6,0),0)</f>
        <v>0</v>
      </c>
      <c r="H144" s="28">
        <f>IFERROR(VLOOKUP(B144,'Egyéni lista'!$B$4:$L$263,7,0),0)</f>
        <v>0</v>
      </c>
      <c r="I144" s="121">
        <f>IFERROR(VLOOKUP(B144,'Egyéni lista'!$B$4:$L$263,8,0),0)</f>
        <v>0</v>
      </c>
      <c r="J144" s="132">
        <f>IFERROR(VLOOKUP(B144,'Egyéni lista'!$B$4:$L$263,9,0),0)</f>
        <v>0</v>
      </c>
      <c r="K144" s="150">
        <f>IFERROR(VLOOKUP(B144,'Egyéni lista'!$B$4:$L$263,10,0),0)</f>
        <v>0</v>
      </c>
      <c r="L144" s="37">
        <f>IFERROR(VLOOKUP(B144,'Egyéni lista'!$B$4:$L$263,11,0),0)</f>
        <v>0</v>
      </c>
      <c r="M144" s="38">
        <f t="shared" ref="M144" si="40">SUM(E144:H147)</f>
        <v>0</v>
      </c>
    </row>
    <row r="145" spans="1:13" ht="15" hidden="1" customHeight="1" x14ac:dyDescent="0.2">
      <c r="A145" s="217"/>
      <c r="B145" s="200"/>
      <c r="C145" s="81">
        <f>IFERROR(VLOOKUP(B145,'Egyéni lista'!$B$4:$L$263,2,0),0)</f>
        <v>0</v>
      </c>
      <c r="D145" s="40">
        <f>IFERROR(VLOOKUP(B145,'Egyéni lista'!$B$4:$L$263,3,0),0)</f>
        <v>0</v>
      </c>
      <c r="E145" s="20">
        <f>IFERROR(VLOOKUP(B145,'Egyéni lista'!$B$4:$L$263,4,0),0)</f>
        <v>0</v>
      </c>
      <c r="F145" s="20">
        <f>IFERROR(VLOOKUP(B145,'Egyéni lista'!$B$4:$L$263,5,0),0)</f>
        <v>0</v>
      </c>
      <c r="G145" s="20">
        <f>IFERROR(VLOOKUP(B145,'Egyéni lista'!$B$4:$L$263,6,0),0)</f>
        <v>0</v>
      </c>
      <c r="H145" s="20">
        <f>IFERROR(VLOOKUP(B145,'Egyéni lista'!$B$4:$L$263,7,0),0)</f>
        <v>0</v>
      </c>
      <c r="I145" s="122">
        <f>IFERROR(VLOOKUP(B145,'Egyéni lista'!$B$4:$L$263,8,0),0)</f>
        <v>0</v>
      </c>
      <c r="J145" s="132">
        <f>IFERROR(VLOOKUP(B145,'Egyéni lista'!$B$4:$L$263,9,0),0)</f>
        <v>0</v>
      </c>
      <c r="K145" s="151">
        <f>IFERROR(VLOOKUP(B145,'Egyéni lista'!$B$4:$L$263,10,0),0)</f>
        <v>0</v>
      </c>
      <c r="L145" s="41">
        <f>IFERROR(VLOOKUP(B145,'Egyéni lista'!$B$4:$L$263,11,0),0)</f>
        <v>0</v>
      </c>
      <c r="M145" s="42">
        <f t="shared" ref="M145" si="41">SUM(E144:H147)</f>
        <v>0</v>
      </c>
    </row>
    <row r="146" spans="1:13" ht="15" hidden="1" customHeight="1" x14ac:dyDescent="0.2">
      <c r="A146" s="217"/>
      <c r="B146" s="200"/>
      <c r="C146" s="202">
        <f>IFERROR(VLOOKUP(B146,'Egyéni lista'!$B$4:$L$263,2,0),0)</f>
        <v>0</v>
      </c>
      <c r="D146" s="44">
        <f>IFERROR(VLOOKUP(B146,'Egyéni lista'!$B$4:$L$263,3,0),0)</f>
        <v>0</v>
      </c>
      <c r="E146" s="134">
        <f>IFERROR(VLOOKUP(B146,'Egyéni lista'!$B$4:$L$263,4,0),0)</f>
        <v>0</v>
      </c>
      <c r="F146" s="134">
        <f>IFERROR(VLOOKUP(B146,'Egyéni lista'!$B$4:$L$263,5,0),0)</f>
        <v>0</v>
      </c>
      <c r="G146" s="134">
        <f>IFERROR(VLOOKUP(B146,'Egyéni lista'!$B$4:$L$263,6,0),0)</f>
        <v>0</v>
      </c>
      <c r="H146" s="134">
        <f>IFERROR(VLOOKUP(B146,'Egyéni lista'!$B$4:$L$263,7,0),0)</f>
        <v>0</v>
      </c>
      <c r="I146" s="135">
        <f>IFERROR(VLOOKUP(B146,'Egyéni lista'!$B$4:$L$263,8,0),0)</f>
        <v>0</v>
      </c>
      <c r="J146" s="133">
        <f>IFERROR(VLOOKUP(B146,'Egyéni lista'!$B$4:$L$263,9,0),0)</f>
        <v>0</v>
      </c>
      <c r="K146" s="151">
        <f>IFERROR(VLOOKUP(B146,'Egyéni lista'!$B$4:$L$263,10,0),0)</f>
        <v>0</v>
      </c>
      <c r="L146" s="45">
        <f>IFERROR(VLOOKUP(B146,'Egyéni lista'!$B$4:$L$263,11,0),0)</f>
        <v>0</v>
      </c>
      <c r="M146" s="42">
        <f t="shared" ref="M146" si="42">SUM(E144:H147)</f>
        <v>0</v>
      </c>
    </row>
    <row r="147" spans="1:13" ht="15" hidden="1" customHeight="1" thickBot="1" x14ac:dyDescent="0.25">
      <c r="A147" s="218"/>
      <c r="B147" s="201"/>
      <c r="C147" s="88">
        <f>IFERROR(VLOOKUP(B147,'Egyéni lista'!$B$4:$L$263,2,0),0)</f>
        <v>0</v>
      </c>
      <c r="D147" s="47">
        <f>IFERROR(VLOOKUP(B147,'Egyéni lista'!$B$4:$L$263,3,0),0)</f>
        <v>0</v>
      </c>
      <c r="E147" s="136">
        <f>IFERROR(VLOOKUP(B147,'Egyéni lista'!$B$4:$L$263,4,0),0)</f>
        <v>0</v>
      </c>
      <c r="F147" s="137">
        <f>IFERROR(VLOOKUP(B147,'Egyéni lista'!$B$4:$L$263,5,0),0)</f>
        <v>0</v>
      </c>
      <c r="G147" s="137">
        <f>IFERROR(VLOOKUP(B147,'Egyéni lista'!$B$4:$L$263,6,0),0)</f>
        <v>0</v>
      </c>
      <c r="H147" s="137">
        <f>IFERROR(VLOOKUP(B147,'Egyéni lista'!$B$4:$L$263,7,0),0)</f>
        <v>0</v>
      </c>
      <c r="I147" s="138">
        <f>IFERROR(VLOOKUP(B147,'Egyéni lista'!$B$4:$L$263,8,0),0)</f>
        <v>0</v>
      </c>
      <c r="J147" s="139">
        <f>IFERROR(VLOOKUP(B147,'Egyéni lista'!$B$4:$L$263,9,0),0)</f>
        <v>0</v>
      </c>
      <c r="K147" s="152">
        <f>IFERROR(VLOOKUP(B147,'Egyéni lista'!$B$4:$L$263,10,0),0)</f>
        <v>0</v>
      </c>
      <c r="L147" s="48">
        <f>IFERROR(VLOOKUP(B147,'Egyéni lista'!$B$4:$L$263,11,0),0)</f>
        <v>0</v>
      </c>
      <c r="M147" s="49">
        <f t="shared" ref="M147" si="43">SUM(E144:H147)</f>
        <v>0</v>
      </c>
    </row>
    <row r="148" spans="1:13" ht="15" hidden="1" customHeight="1" x14ac:dyDescent="0.2">
      <c r="A148" s="216" t="s">
        <v>52</v>
      </c>
      <c r="B148" s="199"/>
      <c r="C148" s="84">
        <f>IFERROR(VLOOKUP(B148,'Egyéni lista'!$B$4:$L$263,2,0),0)</f>
        <v>0</v>
      </c>
      <c r="D148" s="36">
        <f>IFERROR(VLOOKUP(B148,'Egyéni lista'!$B$4:$L$263,3,0),0)</f>
        <v>0</v>
      </c>
      <c r="E148" s="28">
        <f>IFERROR(VLOOKUP(B148,'Egyéni lista'!$B$4:$L$263,4,0),0)</f>
        <v>0</v>
      </c>
      <c r="F148" s="28">
        <f>IFERROR(VLOOKUP(B148,'Egyéni lista'!$B$4:$L$263,5,0),0)</f>
        <v>0</v>
      </c>
      <c r="G148" s="28">
        <f>IFERROR(VLOOKUP(B148,'Egyéni lista'!$B$4:$L$263,6,0),0)</f>
        <v>0</v>
      </c>
      <c r="H148" s="28">
        <f>IFERROR(VLOOKUP(B148,'Egyéni lista'!$B$4:$L$263,7,0),0)</f>
        <v>0</v>
      </c>
      <c r="I148" s="121">
        <f>IFERROR(VLOOKUP(B148,'Egyéni lista'!$B$4:$L$263,8,0),0)</f>
        <v>0</v>
      </c>
      <c r="J148" s="132">
        <f>IFERROR(VLOOKUP(B148,'Egyéni lista'!$B$4:$L$263,9,0),0)</f>
        <v>0</v>
      </c>
      <c r="K148" s="150">
        <f>IFERROR(VLOOKUP(B148,'Egyéni lista'!$B$4:$L$263,10,0),0)</f>
        <v>0</v>
      </c>
      <c r="L148" s="37">
        <f>IFERROR(VLOOKUP(B148,'Egyéni lista'!$B$4:$L$263,11,0),0)</f>
        <v>0</v>
      </c>
      <c r="M148" s="38">
        <f t="shared" ref="M148" si="44">SUM(E148:H151)</f>
        <v>0</v>
      </c>
    </row>
    <row r="149" spans="1:13" ht="15" hidden="1" customHeight="1" x14ac:dyDescent="0.2">
      <c r="A149" s="217"/>
      <c r="B149" s="200"/>
      <c r="C149" s="81">
        <f>IFERROR(VLOOKUP(B149,'Egyéni lista'!$B$4:$L$263,2,0),0)</f>
        <v>0</v>
      </c>
      <c r="D149" s="40">
        <f>IFERROR(VLOOKUP(B149,'Egyéni lista'!$B$4:$L$263,3,0),0)</f>
        <v>0</v>
      </c>
      <c r="E149" s="20">
        <f>IFERROR(VLOOKUP(B149,'Egyéni lista'!$B$4:$L$263,4,0),0)</f>
        <v>0</v>
      </c>
      <c r="F149" s="20">
        <f>IFERROR(VLOOKUP(B149,'Egyéni lista'!$B$4:$L$263,5,0),0)</f>
        <v>0</v>
      </c>
      <c r="G149" s="20">
        <f>IFERROR(VLOOKUP(B149,'Egyéni lista'!$B$4:$L$263,6,0),0)</f>
        <v>0</v>
      </c>
      <c r="H149" s="20">
        <f>IFERROR(VLOOKUP(B149,'Egyéni lista'!$B$4:$L$263,7,0),0)</f>
        <v>0</v>
      </c>
      <c r="I149" s="122">
        <f>IFERROR(VLOOKUP(B149,'Egyéni lista'!$B$4:$L$263,8,0),0)</f>
        <v>0</v>
      </c>
      <c r="J149" s="132">
        <f>IFERROR(VLOOKUP(B149,'Egyéni lista'!$B$4:$L$263,9,0),0)</f>
        <v>0</v>
      </c>
      <c r="K149" s="151">
        <f>IFERROR(VLOOKUP(B149,'Egyéni lista'!$B$4:$L$263,10,0),0)</f>
        <v>0</v>
      </c>
      <c r="L149" s="41">
        <f>IFERROR(VLOOKUP(B149,'Egyéni lista'!$B$4:$L$263,11,0),0)</f>
        <v>0</v>
      </c>
      <c r="M149" s="42">
        <f t="shared" ref="M149" si="45">SUM(E148:H151)</f>
        <v>0</v>
      </c>
    </row>
    <row r="150" spans="1:13" ht="15" hidden="1" customHeight="1" x14ac:dyDescent="0.2">
      <c r="A150" s="217"/>
      <c r="B150" s="200"/>
      <c r="C150" s="202">
        <f>IFERROR(VLOOKUP(B150,'Egyéni lista'!$B$4:$L$263,2,0),0)</f>
        <v>0</v>
      </c>
      <c r="D150" s="44">
        <f>IFERROR(VLOOKUP(B150,'Egyéni lista'!$B$4:$L$263,3,0),0)</f>
        <v>0</v>
      </c>
      <c r="E150" s="134">
        <f>IFERROR(VLOOKUP(B150,'Egyéni lista'!$B$4:$L$263,4,0),0)</f>
        <v>0</v>
      </c>
      <c r="F150" s="134">
        <f>IFERROR(VLOOKUP(B150,'Egyéni lista'!$B$4:$L$263,5,0),0)</f>
        <v>0</v>
      </c>
      <c r="G150" s="134">
        <f>IFERROR(VLOOKUP(B150,'Egyéni lista'!$B$4:$L$263,6,0),0)</f>
        <v>0</v>
      </c>
      <c r="H150" s="134">
        <f>IFERROR(VLOOKUP(B150,'Egyéni lista'!$B$4:$L$263,7,0),0)</f>
        <v>0</v>
      </c>
      <c r="I150" s="135">
        <f>IFERROR(VLOOKUP(B150,'Egyéni lista'!$B$4:$L$263,8,0),0)</f>
        <v>0</v>
      </c>
      <c r="J150" s="133">
        <f>IFERROR(VLOOKUP(B150,'Egyéni lista'!$B$4:$L$263,9,0),0)</f>
        <v>0</v>
      </c>
      <c r="K150" s="151">
        <f>IFERROR(VLOOKUP(B150,'Egyéni lista'!$B$4:$L$263,10,0),0)</f>
        <v>0</v>
      </c>
      <c r="L150" s="45">
        <f>IFERROR(VLOOKUP(B150,'Egyéni lista'!$B$4:$L$263,11,0),0)</f>
        <v>0</v>
      </c>
      <c r="M150" s="42">
        <f t="shared" ref="M150" si="46">SUM(E148:H151)</f>
        <v>0</v>
      </c>
    </row>
    <row r="151" spans="1:13" ht="15" hidden="1" customHeight="1" thickBot="1" x14ac:dyDescent="0.25">
      <c r="A151" s="218"/>
      <c r="B151" s="201"/>
      <c r="C151" s="88">
        <f>IFERROR(VLOOKUP(B151,'Egyéni lista'!$B$4:$L$263,2,0),0)</f>
        <v>0</v>
      </c>
      <c r="D151" s="47">
        <f>IFERROR(VLOOKUP(B151,'Egyéni lista'!$B$4:$L$263,3,0),0)</f>
        <v>0</v>
      </c>
      <c r="E151" s="136">
        <f>IFERROR(VLOOKUP(B151,'Egyéni lista'!$B$4:$L$263,4,0),0)</f>
        <v>0</v>
      </c>
      <c r="F151" s="137">
        <f>IFERROR(VLOOKUP(B151,'Egyéni lista'!$B$4:$L$263,5,0),0)</f>
        <v>0</v>
      </c>
      <c r="G151" s="137">
        <f>IFERROR(VLOOKUP(B151,'Egyéni lista'!$B$4:$L$263,6,0),0)</f>
        <v>0</v>
      </c>
      <c r="H151" s="137">
        <f>IFERROR(VLOOKUP(B151,'Egyéni lista'!$B$4:$L$263,7,0),0)</f>
        <v>0</v>
      </c>
      <c r="I151" s="138">
        <f>IFERROR(VLOOKUP(B151,'Egyéni lista'!$B$4:$L$263,8,0),0)</f>
        <v>0</v>
      </c>
      <c r="J151" s="139">
        <f>IFERROR(VLOOKUP(B151,'Egyéni lista'!$B$4:$L$263,9,0),0)</f>
        <v>0</v>
      </c>
      <c r="K151" s="152">
        <f>IFERROR(VLOOKUP(B151,'Egyéni lista'!$B$4:$L$263,10,0),0)</f>
        <v>0</v>
      </c>
      <c r="L151" s="48">
        <f>IFERROR(VLOOKUP(B151,'Egyéni lista'!$B$4:$L$263,11,0),0)</f>
        <v>0</v>
      </c>
      <c r="M151" s="49">
        <f t="shared" ref="M151" si="47">SUM(E148:H151)</f>
        <v>0</v>
      </c>
    </row>
    <row r="152" spans="1:13" ht="15" hidden="1" customHeight="1" x14ac:dyDescent="0.2">
      <c r="A152" s="216" t="s">
        <v>53</v>
      </c>
      <c r="B152" s="199"/>
      <c r="C152" s="84">
        <f>IFERROR(VLOOKUP(B152,'Egyéni lista'!$B$4:$L$263,2,0),0)</f>
        <v>0</v>
      </c>
      <c r="D152" s="36">
        <f>IFERROR(VLOOKUP(B152,'Egyéni lista'!$B$4:$L$263,3,0),0)</f>
        <v>0</v>
      </c>
      <c r="E152" s="28">
        <f>IFERROR(VLOOKUP(B152,'Egyéni lista'!$B$4:$L$263,4,0),0)</f>
        <v>0</v>
      </c>
      <c r="F152" s="28">
        <f>IFERROR(VLOOKUP(B152,'Egyéni lista'!$B$4:$L$263,5,0),0)</f>
        <v>0</v>
      </c>
      <c r="G152" s="28">
        <f>IFERROR(VLOOKUP(B152,'Egyéni lista'!$B$4:$L$263,6,0),0)</f>
        <v>0</v>
      </c>
      <c r="H152" s="28">
        <f>IFERROR(VLOOKUP(B152,'Egyéni lista'!$B$4:$L$263,7,0),0)</f>
        <v>0</v>
      </c>
      <c r="I152" s="121">
        <f>IFERROR(VLOOKUP(B152,'Egyéni lista'!$B$4:$L$263,8,0),0)</f>
        <v>0</v>
      </c>
      <c r="J152" s="132">
        <f>IFERROR(VLOOKUP(B152,'Egyéni lista'!$B$4:$L$263,9,0),0)</f>
        <v>0</v>
      </c>
      <c r="K152" s="150">
        <f>IFERROR(VLOOKUP(B152,'Egyéni lista'!$B$4:$L$263,10,0),0)</f>
        <v>0</v>
      </c>
      <c r="L152" s="37">
        <f>IFERROR(VLOOKUP(B152,'Egyéni lista'!$B$4:$L$263,11,0),0)</f>
        <v>0</v>
      </c>
      <c r="M152" s="38">
        <f t="shared" ref="M152" si="48">SUM(E152:H155)</f>
        <v>0</v>
      </c>
    </row>
    <row r="153" spans="1:13" ht="15" hidden="1" customHeight="1" x14ac:dyDescent="0.2">
      <c r="A153" s="217"/>
      <c r="B153" s="200"/>
      <c r="C153" s="81">
        <f>IFERROR(VLOOKUP(B153,'Egyéni lista'!$B$4:$L$263,2,0),0)</f>
        <v>0</v>
      </c>
      <c r="D153" s="40">
        <f>IFERROR(VLOOKUP(B153,'Egyéni lista'!$B$4:$L$263,3,0),0)</f>
        <v>0</v>
      </c>
      <c r="E153" s="20">
        <f>IFERROR(VLOOKUP(B153,'Egyéni lista'!$B$4:$L$263,4,0),0)</f>
        <v>0</v>
      </c>
      <c r="F153" s="20">
        <f>IFERROR(VLOOKUP(B153,'Egyéni lista'!$B$4:$L$263,5,0),0)</f>
        <v>0</v>
      </c>
      <c r="G153" s="20">
        <f>IFERROR(VLOOKUP(B153,'Egyéni lista'!$B$4:$L$263,6,0),0)</f>
        <v>0</v>
      </c>
      <c r="H153" s="20">
        <f>IFERROR(VLOOKUP(B153,'Egyéni lista'!$B$4:$L$263,7,0),0)</f>
        <v>0</v>
      </c>
      <c r="I153" s="122">
        <f>IFERROR(VLOOKUP(B153,'Egyéni lista'!$B$4:$L$263,8,0),0)</f>
        <v>0</v>
      </c>
      <c r="J153" s="132">
        <f>IFERROR(VLOOKUP(B153,'Egyéni lista'!$B$4:$L$263,9,0),0)</f>
        <v>0</v>
      </c>
      <c r="K153" s="151">
        <f>IFERROR(VLOOKUP(B153,'Egyéni lista'!$B$4:$L$263,10,0),0)</f>
        <v>0</v>
      </c>
      <c r="L153" s="41">
        <f>IFERROR(VLOOKUP(B153,'Egyéni lista'!$B$4:$L$263,11,0),0)</f>
        <v>0</v>
      </c>
      <c r="M153" s="42">
        <f t="shared" ref="M153" si="49">SUM(E152:H155)</f>
        <v>0</v>
      </c>
    </row>
    <row r="154" spans="1:13" ht="15" hidden="1" customHeight="1" x14ac:dyDescent="0.2">
      <c r="A154" s="217"/>
      <c r="B154" s="200"/>
      <c r="C154" s="202">
        <f>IFERROR(VLOOKUP(B154,'Egyéni lista'!$B$4:$L$263,2,0),0)</f>
        <v>0</v>
      </c>
      <c r="D154" s="44">
        <f>IFERROR(VLOOKUP(B154,'Egyéni lista'!$B$4:$L$263,3,0),0)</f>
        <v>0</v>
      </c>
      <c r="E154" s="134">
        <f>IFERROR(VLOOKUP(B154,'Egyéni lista'!$B$4:$L$263,4,0),0)</f>
        <v>0</v>
      </c>
      <c r="F154" s="134">
        <f>IFERROR(VLOOKUP(B154,'Egyéni lista'!$B$4:$L$263,5,0),0)</f>
        <v>0</v>
      </c>
      <c r="G154" s="134">
        <f>IFERROR(VLOOKUP(B154,'Egyéni lista'!$B$4:$L$263,6,0),0)</f>
        <v>0</v>
      </c>
      <c r="H154" s="134">
        <f>IFERROR(VLOOKUP(B154,'Egyéni lista'!$B$4:$L$263,7,0),0)</f>
        <v>0</v>
      </c>
      <c r="I154" s="135">
        <f>IFERROR(VLOOKUP(B154,'Egyéni lista'!$B$4:$L$263,8,0),0)</f>
        <v>0</v>
      </c>
      <c r="J154" s="133">
        <f>IFERROR(VLOOKUP(B154,'Egyéni lista'!$B$4:$L$263,9,0),0)</f>
        <v>0</v>
      </c>
      <c r="K154" s="151">
        <f>IFERROR(VLOOKUP(B154,'Egyéni lista'!$B$4:$L$263,10,0),0)</f>
        <v>0</v>
      </c>
      <c r="L154" s="45">
        <f>IFERROR(VLOOKUP(B154,'Egyéni lista'!$B$4:$L$263,11,0),0)</f>
        <v>0</v>
      </c>
      <c r="M154" s="42">
        <f t="shared" ref="M154" si="50">SUM(E152:H155)</f>
        <v>0</v>
      </c>
    </row>
    <row r="155" spans="1:13" ht="15" hidden="1" customHeight="1" thickBot="1" x14ac:dyDescent="0.25">
      <c r="A155" s="218"/>
      <c r="B155" s="201"/>
      <c r="C155" s="88">
        <f>IFERROR(VLOOKUP(B155,'Egyéni lista'!$B$4:$L$263,2,0),0)</f>
        <v>0</v>
      </c>
      <c r="D155" s="47">
        <f>IFERROR(VLOOKUP(B155,'Egyéni lista'!$B$4:$L$263,3,0),0)</f>
        <v>0</v>
      </c>
      <c r="E155" s="136">
        <f>IFERROR(VLOOKUP(B155,'Egyéni lista'!$B$4:$L$263,4,0),0)</f>
        <v>0</v>
      </c>
      <c r="F155" s="137">
        <f>IFERROR(VLOOKUP(B155,'Egyéni lista'!$B$4:$L$263,5,0),0)</f>
        <v>0</v>
      </c>
      <c r="G155" s="137">
        <f>IFERROR(VLOOKUP(B155,'Egyéni lista'!$B$4:$L$263,6,0),0)</f>
        <v>0</v>
      </c>
      <c r="H155" s="137">
        <f>IFERROR(VLOOKUP(B155,'Egyéni lista'!$B$4:$L$263,7,0),0)</f>
        <v>0</v>
      </c>
      <c r="I155" s="138">
        <f>IFERROR(VLOOKUP(B155,'Egyéni lista'!$B$4:$L$263,8,0),0)</f>
        <v>0</v>
      </c>
      <c r="J155" s="139">
        <f>IFERROR(VLOOKUP(B155,'Egyéni lista'!$B$4:$L$263,9,0),0)</f>
        <v>0</v>
      </c>
      <c r="K155" s="152">
        <f>IFERROR(VLOOKUP(B155,'Egyéni lista'!$B$4:$L$263,10,0),0)</f>
        <v>0</v>
      </c>
      <c r="L155" s="48">
        <f>IFERROR(VLOOKUP(B155,'Egyéni lista'!$B$4:$L$263,11,0),0)</f>
        <v>0</v>
      </c>
      <c r="M155" s="49">
        <f t="shared" ref="M155" si="51">SUM(E152:H155)</f>
        <v>0</v>
      </c>
    </row>
    <row r="156" spans="1:13" ht="15" hidden="1" customHeight="1" x14ac:dyDescent="0.2">
      <c r="A156" s="216" t="s">
        <v>54</v>
      </c>
      <c r="B156" s="199"/>
      <c r="C156" s="84">
        <f>IFERROR(VLOOKUP(B156,'Egyéni lista'!$B$4:$L$263,2,0),0)</f>
        <v>0</v>
      </c>
      <c r="D156" s="36">
        <f>IFERROR(VLOOKUP(B156,'Egyéni lista'!$B$4:$L$263,3,0),0)</f>
        <v>0</v>
      </c>
      <c r="E156" s="28">
        <f>IFERROR(VLOOKUP(B156,'Egyéni lista'!$B$4:$L$263,4,0),0)</f>
        <v>0</v>
      </c>
      <c r="F156" s="28">
        <f>IFERROR(VLOOKUP(B156,'Egyéni lista'!$B$4:$L$263,5,0),0)</f>
        <v>0</v>
      </c>
      <c r="G156" s="28">
        <f>IFERROR(VLOOKUP(B156,'Egyéni lista'!$B$4:$L$263,6,0),0)</f>
        <v>0</v>
      </c>
      <c r="H156" s="28">
        <f>IFERROR(VLOOKUP(B156,'Egyéni lista'!$B$4:$L$263,7,0),0)</f>
        <v>0</v>
      </c>
      <c r="I156" s="121">
        <f>IFERROR(VLOOKUP(B156,'Egyéni lista'!$B$4:$L$263,8,0),0)</f>
        <v>0</v>
      </c>
      <c r="J156" s="132">
        <f>IFERROR(VLOOKUP(B156,'Egyéni lista'!$B$4:$L$263,9,0),0)</f>
        <v>0</v>
      </c>
      <c r="K156" s="150">
        <f>IFERROR(VLOOKUP(B156,'Egyéni lista'!$B$4:$L$263,10,0),0)</f>
        <v>0</v>
      </c>
      <c r="L156" s="37">
        <f>IFERROR(VLOOKUP(B156,'Egyéni lista'!$B$4:$L$263,11,0),0)</f>
        <v>0</v>
      </c>
      <c r="M156" s="38">
        <f t="shared" ref="M156" si="52">SUM(E156:H159)</f>
        <v>0</v>
      </c>
    </row>
    <row r="157" spans="1:13" ht="15" hidden="1" customHeight="1" x14ac:dyDescent="0.2">
      <c r="A157" s="217"/>
      <c r="B157" s="200"/>
      <c r="C157" s="81">
        <f>IFERROR(VLOOKUP(B157,'Egyéni lista'!$B$4:$L$263,2,0),0)</f>
        <v>0</v>
      </c>
      <c r="D157" s="40">
        <f>IFERROR(VLOOKUP(B157,'Egyéni lista'!$B$4:$L$263,3,0),0)</f>
        <v>0</v>
      </c>
      <c r="E157" s="20">
        <f>IFERROR(VLOOKUP(B157,'Egyéni lista'!$B$4:$L$263,4,0),0)</f>
        <v>0</v>
      </c>
      <c r="F157" s="20">
        <f>IFERROR(VLOOKUP(B157,'Egyéni lista'!$B$4:$L$263,5,0),0)</f>
        <v>0</v>
      </c>
      <c r="G157" s="20">
        <f>IFERROR(VLOOKUP(B157,'Egyéni lista'!$B$4:$L$263,6,0),0)</f>
        <v>0</v>
      </c>
      <c r="H157" s="20">
        <f>IFERROR(VLOOKUP(B157,'Egyéni lista'!$B$4:$L$263,7,0),0)</f>
        <v>0</v>
      </c>
      <c r="I157" s="122">
        <f>IFERROR(VLOOKUP(B157,'Egyéni lista'!$B$4:$L$263,8,0),0)</f>
        <v>0</v>
      </c>
      <c r="J157" s="132">
        <f>IFERROR(VLOOKUP(B157,'Egyéni lista'!$B$4:$L$263,9,0),0)</f>
        <v>0</v>
      </c>
      <c r="K157" s="151">
        <f>IFERROR(VLOOKUP(B157,'Egyéni lista'!$B$4:$L$263,10,0),0)</f>
        <v>0</v>
      </c>
      <c r="L157" s="41">
        <f>IFERROR(VLOOKUP(B157,'Egyéni lista'!$B$4:$L$263,11,0),0)</f>
        <v>0</v>
      </c>
      <c r="M157" s="42">
        <f t="shared" ref="M157" si="53">SUM(E156:H159)</f>
        <v>0</v>
      </c>
    </row>
    <row r="158" spans="1:13" ht="15" hidden="1" customHeight="1" x14ac:dyDescent="0.2">
      <c r="A158" s="217"/>
      <c r="B158" s="200"/>
      <c r="C158" s="202">
        <f>IFERROR(VLOOKUP(B158,'Egyéni lista'!$B$4:$L$263,2,0),0)</f>
        <v>0</v>
      </c>
      <c r="D158" s="44">
        <f>IFERROR(VLOOKUP(B158,'Egyéni lista'!$B$4:$L$263,3,0),0)</f>
        <v>0</v>
      </c>
      <c r="E158" s="134">
        <f>IFERROR(VLOOKUP(B158,'Egyéni lista'!$B$4:$L$263,4,0),0)</f>
        <v>0</v>
      </c>
      <c r="F158" s="134">
        <f>IFERROR(VLOOKUP(B158,'Egyéni lista'!$B$4:$L$263,5,0),0)</f>
        <v>0</v>
      </c>
      <c r="G158" s="134">
        <f>IFERROR(VLOOKUP(B158,'Egyéni lista'!$B$4:$L$263,6,0),0)</f>
        <v>0</v>
      </c>
      <c r="H158" s="134">
        <f>IFERROR(VLOOKUP(B158,'Egyéni lista'!$B$4:$L$263,7,0),0)</f>
        <v>0</v>
      </c>
      <c r="I158" s="135">
        <f>IFERROR(VLOOKUP(B158,'Egyéni lista'!$B$4:$L$263,8,0),0)</f>
        <v>0</v>
      </c>
      <c r="J158" s="133">
        <f>IFERROR(VLOOKUP(B158,'Egyéni lista'!$B$4:$L$263,9,0),0)</f>
        <v>0</v>
      </c>
      <c r="K158" s="151">
        <f>IFERROR(VLOOKUP(B158,'Egyéni lista'!$B$4:$L$263,10,0),0)</f>
        <v>0</v>
      </c>
      <c r="L158" s="45">
        <f>IFERROR(VLOOKUP(B158,'Egyéni lista'!$B$4:$L$263,11,0),0)</f>
        <v>0</v>
      </c>
      <c r="M158" s="42">
        <f t="shared" ref="M158" si="54">SUM(E156:H159)</f>
        <v>0</v>
      </c>
    </row>
    <row r="159" spans="1:13" ht="15" hidden="1" customHeight="1" thickBot="1" x14ac:dyDescent="0.25">
      <c r="A159" s="218"/>
      <c r="B159" s="201"/>
      <c r="C159" s="88">
        <f>IFERROR(VLOOKUP(B159,'Egyéni lista'!$B$4:$L$263,2,0),0)</f>
        <v>0</v>
      </c>
      <c r="D159" s="47">
        <f>IFERROR(VLOOKUP(B159,'Egyéni lista'!$B$4:$L$263,3,0),0)</f>
        <v>0</v>
      </c>
      <c r="E159" s="136">
        <f>IFERROR(VLOOKUP(B159,'Egyéni lista'!$B$4:$L$263,4,0),0)</f>
        <v>0</v>
      </c>
      <c r="F159" s="137">
        <f>IFERROR(VLOOKUP(B159,'Egyéni lista'!$B$4:$L$263,5,0),0)</f>
        <v>0</v>
      </c>
      <c r="G159" s="137">
        <f>IFERROR(VLOOKUP(B159,'Egyéni lista'!$B$4:$L$263,6,0),0)</f>
        <v>0</v>
      </c>
      <c r="H159" s="137">
        <f>IFERROR(VLOOKUP(B159,'Egyéni lista'!$B$4:$L$263,7,0),0)</f>
        <v>0</v>
      </c>
      <c r="I159" s="138">
        <f>IFERROR(VLOOKUP(B159,'Egyéni lista'!$B$4:$L$263,8,0),0)</f>
        <v>0</v>
      </c>
      <c r="J159" s="139">
        <f>IFERROR(VLOOKUP(B159,'Egyéni lista'!$B$4:$L$263,9,0),0)</f>
        <v>0</v>
      </c>
      <c r="K159" s="152">
        <f>IFERROR(VLOOKUP(B159,'Egyéni lista'!$B$4:$L$263,10,0),0)</f>
        <v>0</v>
      </c>
      <c r="L159" s="48">
        <f>IFERROR(VLOOKUP(B159,'Egyéni lista'!$B$4:$L$263,11,0),0)</f>
        <v>0</v>
      </c>
      <c r="M159" s="49">
        <f t="shared" ref="M159" si="55">SUM(E156:H159)</f>
        <v>0</v>
      </c>
    </row>
    <row r="160" spans="1:13" ht="15" hidden="1" customHeight="1" x14ac:dyDescent="0.2">
      <c r="A160" s="216" t="s">
        <v>55</v>
      </c>
      <c r="B160" s="199"/>
      <c r="C160" s="84">
        <f>IFERROR(VLOOKUP(B160,'Egyéni lista'!$B$4:$L$263,2,0),0)</f>
        <v>0</v>
      </c>
      <c r="D160" s="36">
        <f>IFERROR(VLOOKUP(B160,'Egyéni lista'!$B$4:$L$263,3,0),0)</f>
        <v>0</v>
      </c>
      <c r="E160" s="28">
        <f>IFERROR(VLOOKUP(B160,'Egyéni lista'!$B$4:$L$263,4,0),0)</f>
        <v>0</v>
      </c>
      <c r="F160" s="28">
        <f>IFERROR(VLOOKUP(B160,'Egyéni lista'!$B$4:$L$263,5,0),0)</f>
        <v>0</v>
      </c>
      <c r="G160" s="28">
        <f>IFERROR(VLOOKUP(B160,'Egyéni lista'!$B$4:$L$263,6,0),0)</f>
        <v>0</v>
      </c>
      <c r="H160" s="28">
        <f>IFERROR(VLOOKUP(B160,'Egyéni lista'!$B$4:$L$263,7,0),0)</f>
        <v>0</v>
      </c>
      <c r="I160" s="121">
        <f>IFERROR(VLOOKUP(B160,'Egyéni lista'!$B$4:$L$263,8,0),0)</f>
        <v>0</v>
      </c>
      <c r="J160" s="132">
        <f>IFERROR(VLOOKUP(B160,'Egyéni lista'!$B$4:$L$263,9,0),0)</f>
        <v>0</v>
      </c>
      <c r="K160" s="150">
        <f>IFERROR(VLOOKUP(B160,'Egyéni lista'!$B$4:$L$263,10,0),0)</f>
        <v>0</v>
      </c>
      <c r="L160" s="37">
        <f>IFERROR(VLOOKUP(B160,'Egyéni lista'!$B$4:$L$263,11,0),0)</f>
        <v>0</v>
      </c>
      <c r="M160" s="38">
        <f t="shared" ref="M160" si="56">SUM(E160:H163)</f>
        <v>0</v>
      </c>
    </row>
    <row r="161" spans="1:13" ht="15" hidden="1" customHeight="1" x14ac:dyDescent="0.2">
      <c r="A161" s="217"/>
      <c r="B161" s="200"/>
      <c r="C161" s="81">
        <f>IFERROR(VLOOKUP(B161,'Egyéni lista'!$B$4:$L$263,2,0),0)</f>
        <v>0</v>
      </c>
      <c r="D161" s="40">
        <f>IFERROR(VLOOKUP(B161,'Egyéni lista'!$B$4:$L$263,3,0),0)</f>
        <v>0</v>
      </c>
      <c r="E161" s="20">
        <f>IFERROR(VLOOKUP(B161,'Egyéni lista'!$B$4:$L$263,4,0),0)</f>
        <v>0</v>
      </c>
      <c r="F161" s="20">
        <f>IFERROR(VLOOKUP(B161,'Egyéni lista'!$B$4:$L$263,5,0),0)</f>
        <v>0</v>
      </c>
      <c r="G161" s="20">
        <f>IFERROR(VLOOKUP(B161,'Egyéni lista'!$B$4:$L$263,6,0),0)</f>
        <v>0</v>
      </c>
      <c r="H161" s="20">
        <f>IFERROR(VLOOKUP(B161,'Egyéni lista'!$B$4:$L$263,7,0),0)</f>
        <v>0</v>
      </c>
      <c r="I161" s="122">
        <f>IFERROR(VLOOKUP(B161,'Egyéni lista'!$B$4:$L$263,8,0),0)</f>
        <v>0</v>
      </c>
      <c r="J161" s="132">
        <f>IFERROR(VLOOKUP(B161,'Egyéni lista'!$B$4:$L$263,9,0),0)</f>
        <v>0</v>
      </c>
      <c r="K161" s="151">
        <f>IFERROR(VLOOKUP(B161,'Egyéni lista'!$B$4:$L$263,10,0),0)</f>
        <v>0</v>
      </c>
      <c r="L161" s="41">
        <f>IFERROR(VLOOKUP(B161,'Egyéni lista'!$B$4:$L$263,11,0),0)</f>
        <v>0</v>
      </c>
      <c r="M161" s="42">
        <f t="shared" ref="M161" si="57">SUM(E160:H163)</f>
        <v>0</v>
      </c>
    </row>
    <row r="162" spans="1:13" ht="15" hidden="1" customHeight="1" x14ac:dyDescent="0.2">
      <c r="A162" s="217"/>
      <c r="B162" s="200"/>
      <c r="C162" s="202">
        <f>IFERROR(VLOOKUP(B162,'Egyéni lista'!$B$4:$L$263,2,0),0)</f>
        <v>0</v>
      </c>
      <c r="D162" s="44">
        <f>IFERROR(VLOOKUP(B162,'Egyéni lista'!$B$4:$L$263,3,0),0)</f>
        <v>0</v>
      </c>
      <c r="E162" s="134">
        <f>IFERROR(VLOOKUP(B162,'Egyéni lista'!$B$4:$L$263,4,0),0)</f>
        <v>0</v>
      </c>
      <c r="F162" s="134">
        <f>IFERROR(VLOOKUP(B162,'Egyéni lista'!$B$4:$L$263,5,0),0)</f>
        <v>0</v>
      </c>
      <c r="G162" s="134">
        <f>IFERROR(VLOOKUP(B162,'Egyéni lista'!$B$4:$L$263,6,0),0)</f>
        <v>0</v>
      </c>
      <c r="H162" s="134">
        <f>IFERROR(VLOOKUP(B162,'Egyéni lista'!$B$4:$L$263,7,0),0)</f>
        <v>0</v>
      </c>
      <c r="I162" s="135">
        <f>IFERROR(VLOOKUP(B162,'Egyéni lista'!$B$4:$L$263,8,0),0)</f>
        <v>0</v>
      </c>
      <c r="J162" s="133">
        <f>IFERROR(VLOOKUP(B162,'Egyéni lista'!$B$4:$L$263,9,0),0)</f>
        <v>0</v>
      </c>
      <c r="K162" s="151">
        <f>IFERROR(VLOOKUP(B162,'Egyéni lista'!$B$4:$L$263,10,0),0)</f>
        <v>0</v>
      </c>
      <c r="L162" s="45">
        <f>IFERROR(VLOOKUP(B162,'Egyéni lista'!$B$4:$L$263,11,0),0)</f>
        <v>0</v>
      </c>
      <c r="M162" s="42">
        <f t="shared" ref="M162" si="58">SUM(E160:H163)</f>
        <v>0</v>
      </c>
    </row>
    <row r="163" spans="1:13" ht="15" hidden="1" customHeight="1" thickBot="1" x14ac:dyDescent="0.25">
      <c r="A163" s="218"/>
      <c r="B163" s="201"/>
      <c r="C163" s="88">
        <f>IFERROR(VLOOKUP(B163,'Egyéni lista'!$B$4:$L$263,2,0),0)</f>
        <v>0</v>
      </c>
      <c r="D163" s="47">
        <f>IFERROR(VLOOKUP(B163,'Egyéni lista'!$B$4:$L$263,3,0),0)</f>
        <v>0</v>
      </c>
      <c r="E163" s="136">
        <f>IFERROR(VLOOKUP(B163,'Egyéni lista'!$B$4:$L$263,4,0),0)</f>
        <v>0</v>
      </c>
      <c r="F163" s="137">
        <f>IFERROR(VLOOKUP(B163,'Egyéni lista'!$B$4:$L$263,5,0),0)</f>
        <v>0</v>
      </c>
      <c r="G163" s="137">
        <f>IFERROR(VLOOKUP(B163,'Egyéni lista'!$B$4:$L$263,6,0),0)</f>
        <v>0</v>
      </c>
      <c r="H163" s="137">
        <f>IFERROR(VLOOKUP(B163,'Egyéni lista'!$B$4:$L$263,7,0),0)</f>
        <v>0</v>
      </c>
      <c r="I163" s="138">
        <f>IFERROR(VLOOKUP(B163,'Egyéni lista'!$B$4:$L$263,8,0),0)</f>
        <v>0</v>
      </c>
      <c r="J163" s="139">
        <f>IFERROR(VLOOKUP(B163,'Egyéni lista'!$B$4:$L$263,9,0),0)</f>
        <v>0</v>
      </c>
      <c r="K163" s="152">
        <f>IFERROR(VLOOKUP(B163,'Egyéni lista'!$B$4:$L$263,10,0),0)</f>
        <v>0</v>
      </c>
      <c r="L163" s="48">
        <f>IFERROR(VLOOKUP(B163,'Egyéni lista'!$B$4:$L$263,11,0),0)</f>
        <v>0</v>
      </c>
      <c r="M163" s="49">
        <f t="shared" ref="M163" si="59">SUM(E160:H163)</f>
        <v>0</v>
      </c>
    </row>
    <row r="164" spans="1:13" ht="15" hidden="1" customHeight="1" x14ac:dyDescent="0.2">
      <c r="A164" s="216" t="s">
        <v>56</v>
      </c>
      <c r="B164" s="199"/>
      <c r="C164" s="84">
        <f>IFERROR(VLOOKUP(B164,'Egyéni lista'!$B$4:$L$263,2,0),0)</f>
        <v>0</v>
      </c>
      <c r="D164" s="36">
        <f>IFERROR(VLOOKUP(B164,'Egyéni lista'!$B$4:$L$263,3,0),0)</f>
        <v>0</v>
      </c>
      <c r="E164" s="28">
        <f>IFERROR(VLOOKUP(B164,'Egyéni lista'!$B$4:$L$263,4,0),0)</f>
        <v>0</v>
      </c>
      <c r="F164" s="28">
        <f>IFERROR(VLOOKUP(B164,'Egyéni lista'!$B$4:$L$263,5,0),0)</f>
        <v>0</v>
      </c>
      <c r="G164" s="28">
        <f>IFERROR(VLOOKUP(B164,'Egyéni lista'!$B$4:$L$263,6,0),0)</f>
        <v>0</v>
      </c>
      <c r="H164" s="28">
        <f>IFERROR(VLOOKUP(B164,'Egyéni lista'!$B$4:$L$263,7,0),0)</f>
        <v>0</v>
      </c>
      <c r="I164" s="121">
        <f>IFERROR(VLOOKUP(B164,'Egyéni lista'!$B$4:$L$263,8,0),0)</f>
        <v>0</v>
      </c>
      <c r="J164" s="132">
        <f>IFERROR(VLOOKUP(B164,'Egyéni lista'!$B$4:$L$263,9,0),0)</f>
        <v>0</v>
      </c>
      <c r="K164" s="150">
        <f>IFERROR(VLOOKUP(B164,'Egyéni lista'!$B$4:$L$263,10,0),0)</f>
        <v>0</v>
      </c>
      <c r="L164" s="37">
        <f>IFERROR(VLOOKUP(B164,'Egyéni lista'!$B$4:$L$263,11,0),0)</f>
        <v>0</v>
      </c>
      <c r="M164" s="38">
        <f t="shared" ref="M164" si="60">SUM(E164:H167)</f>
        <v>0</v>
      </c>
    </row>
    <row r="165" spans="1:13" ht="15" hidden="1" customHeight="1" x14ac:dyDescent="0.2">
      <c r="A165" s="217"/>
      <c r="B165" s="200"/>
      <c r="C165" s="81">
        <f>IFERROR(VLOOKUP(B165,'Egyéni lista'!$B$4:$L$263,2,0),0)</f>
        <v>0</v>
      </c>
      <c r="D165" s="40">
        <f>IFERROR(VLOOKUP(B165,'Egyéni lista'!$B$4:$L$263,3,0),0)</f>
        <v>0</v>
      </c>
      <c r="E165" s="20">
        <f>IFERROR(VLOOKUP(B165,'Egyéni lista'!$B$4:$L$263,4,0),0)</f>
        <v>0</v>
      </c>
      <c r="F165" s="20">
        <f>IFERROR(VLOOKUP(B165,'Egyéni lista'!$B$4:$L$263,5,0),0)</f>
        <v>0</v>
      </c>
      <c r="G165" s="20">
        <f>IFERROR(VLOOKUP(B165,'Egyéni lista'!$B$4:$L$263,6,0),0)</f>
        <v>0</v>
      </c>
      <c r="H165" s="20">
        <f>IFERROR(VLOOKUP(B165,'Egyéni lista'!$B$4:$L$263,7,0),0)</f>
        <v>0</v>
      </c>
      <c r="I165" s="122">
        <f>IFERROR(VLOOKUP(B165,'Egyéni lista'!$B$4:$L$263,8,0),0)</f>
        <v>0</v>
      </c>
      <c r="J165" s="132">
        <f>IFERROR(VLOOKUP(B165,'Egyéni lista'!$B$4:$L$263,9,0),0)</f>
        <v>0</v>
      </c>
      <c r="K165" s="151">
        <f>IFERROR(VLOOKUP(B165,'Egyéni lista'!$B$4:$L$263,10,0),0)</f>
        <v>0</v>
      </c>
      <c r="L165" s="41">
        <f>IFERROR(VLOOKUP(B165,'Egyéni lista'!$B$4:$L$263,11,0),0)</f>
        <v>0</v>
      </c>
      <c r="M165" s="42">
        <f t="shared" ref="M165" si="61">SUM(E164:H167)</f>
        <v>0</v>
      </c>
    </row>
    <row r="166" spans="1:13" ht="15" hidden="1" customHeight="1" x14ac:dyDescent="0.2">
      <c r="A166" s="217"/>
      <c r="B166" s="200"/>
      <c r="C166" s="202">
        <f>IFERROR(VLOOKUP(B166,'Egyéni lista'!$B$4:$L$263,2,0),0)</f>
        <v>0</v>
      </c>
      <c r="D166" s="44">
        <f>IFERROR(VLOOKUP(B166,'Egyéni lista'!$B$4:$L$263,3,0),0)</f>
        <v>0</v>
      </c>
      <c r="E166" s="134">
        <f>IFERROR(VLOOKUP(B166,'Egyéni lista'!$B$4:$L$263,4,0),0)</f>
        <v>0</v>
      </c>
      <c r="F166" s="134">
        <f>IFERROR(VLOOKUP(B166,'Egyéni lista'!$B$4:$L$263,5,0),0)</f>
        <v>0</v>
      </c>
      <c r="G166" s="134">
        <f>IFERROR(VLOOKUP(B166,'Egyéni lista'!$B$4:$L$263,6,0),0)</f>
        <v>0</v>
      </c>
      <c r="H166" s="134">
        <f>IFERROR(VLOOKUP(B166,'Egyéni lista'!$B$4:$L$263,7,0),0)</f>
        <v>0</v>
      </c>
      <c r="I166" s="135">
        <f>IFERROR(VLOOKUP(B166,'Egyéni lista'!$B$4:$L$263,8,0),0)</f>
        <v>0</v>
      </c>
      <c r="J166" s="133">
        <f>IFERROR(VLOOKUP(B166,'Egyéni lista'!$B$4:$L$263,9,0),0)</f>
        <v>0</v>
      </c>
      <c r="K166" s="151">
        <f>IFERROR(VLOOKUP(B166,'Egyéni lista'!$B$4:$L$263,10,0),0)</f>
        <v>0</v>
      </c>
      <c r="L166" s="45">
        <f>IFERROR(VLOOKUP(B166,'Egyéni lista'!$B$4:$L$263,11,0),0)</f>
        <v>0</v>
      </c>
      <c r="M166" s="42">
        <f t="shared" ref="M166" si="62">SUM(E164:H167)</f>
        <v>0</v>
      </c>
    </row>
    <row r="167" spans="1:13" ht="15" hidden="1" customHeight="1" thickBot="1" x14ac:dyDescent="0.25">
      <c r="A167" s="218"/>
      <c r="B167" s="201"/>
      <c r="C167" s="88">
        <f>IFERROR(VLOOKUP(B167,'Egyéni lista'!$B$4:$L$263,2,0),0)</f>
        <v>0</v>
      </c>
      <c r="D167" s="47">
        <f>IFERROR(VLOOKUP(B167,'Egyéni lista'!$B$4:$L$263,3,0),0)</f>
        <v>0</v>
      </c>
      <c r="E167" s="136">
        <f>IFERROR(VLOOKUP(B167,'Egyéni lista'!$B$4:$L$263,4,0),0)</f>
        <v>0</v>
      </c>
      <c r="F167" s="137">
        <f>IFERROR(VLOOKUP(B167,'Egyéni lista'!$B$4:$L$263,5,0),0)</f>
        <v>0</v>
      </c>
      <c r="G167" s="137">
        <f>IFERROR(VLOOKUP(B167,'Egyéni lista'!$B$4:$L$263,6,0),0)</f>
        <v>0</v>
      </c>
      <c r="H167" s="137">
        <f>IFERROR(VLOOKUP(B167,'Egyéni lista'!$B$4:$L$263,7,0),0)</f>
        <v>0</v>
      </c>
      <c r="I167" s="138">
        <f>IFERROR(VLOOKUP(B167,'Egyéni lista'!$B$4:$L$263,8,0),0)</f>
        <v>0</v>
      </c>
      <c r="J167" s="139">
        <f>IFERROR(VLOOKUP(B167,'Egyéni lista'!$B$4:$L$263,9,0),0)</f>
        <v>0</v>
      </c>
      <c r="K167" s="152">
        <f>IFERROR(VLOOKUP(B167,'Egyéni lista'!$B$4:$L$263,10,0),0)</f>
        <v>0</v>
      </c>
      <c r="L167" s="48">
        <f>IFERROR(VLOOKUP(B167,'Egyéni lista'!$B$4:$L$263,11,0),0)</f>
        <v>0</v>
      </c>
      <c r="M167" s="49">
        <f t="shared" ref="M167" si="63">SUM(E164:H167)</f>
        <v>0</v>
      </c>
    </row>
    <row r="168" spans="1:13" ht="15" hidden="1" customHeight="1" x14ac:dyDescent="0.2">
      <c r="A168" s="216" t="s">
        <v>57</v>
      </c>
      <c r="B168" s="199"/>
      <c r="C168" s="84">
        <f>IFERROR(VLOOKUP(B168,'Egyéni lista'!$B$4:$L$263,2,0),0)</f>
        <v>0</v>
      </c>
      <c r="D168" s="36">
        <f>IFERROR(VLOOKUP(B168,'Egyéni lista'!$B$4:$L$263,3,0),0)</f>
        <v>0</v>
      </c>
      <c r="E168" s="28">
        <f>IFERROR(VLOOKUP(B168,'Egyéni lista'!$B$4:$L$263,4,0),0)</f>
        <v>0</v>
      </c>
      <c r="F168" s="28">
        <f>IFERROR(VLOOKUP(B168,'Egyéni lista'!$B$4:$L$263,5,0),0)</f>
        <v>0</v>
      </c>
      <c r="G168" s="28">
        <f>IFERROR(VLOOKUP(B168,'Egyéni lista'!$B$4:$L$263,6,0),0)</f>
        <v>0</v>
      </c>
      <c r="H168" s="28">
        <f>IFERROR(VLOOKUP(B168,'Egyéni lista'!$B$4:$L$263,7,0),0)</f>
        <v>0</v>
      </c>
      <c r="I168" s="121">
        <f>IFERROR(VLOOKUP(B168,'Egyéni lista'!$B$4:$L$263,8,0),0)</f>
        <v>0</v>
      </c>
      <c r="J168" s="132">
        <f>IFERROR(VLOOKUP(B168,'Egyéni lista'!$B$4:$L$263,9,0),0)</f>
        <v>0</v>
      </c>
      <c r="K168" s="150">
        <f>IFERROR(VLOOKUP(B168,'Egyéni lista'!$B$4:$L$263,10,0),0)</f>
        <v>0</v>
      </c>
      <c r="L168" s="37">
        <f>IFERROR(VLOOKUP(B168,'Egyéni lista'!$B$4:$L$263,11,0),0)</f>
        <v>0</v>
      </c>
      <c r="M168" s="38">
        <f t="shared" ref="M168" si="64">SUM(E168:H171)</f>
        <v>0</v>
      </c>
    </row>
    <row r="169" spans="1:13" ht="15" hidden="1" customHeight="1" x14ac:dyDescent="0.2">
      <c r="A169" s="217"/>
      <c r="B169" s="200"/>
      <c r="C169" s="81">
        <f>IFERROR(VLOOKUP(B169,'Egyéni lista'!$B$4:$L$263,2,0),0)</f>
        <v>0</v>
      </c>
      <c r="D169" s="40">
        <f>IFERROR(VLOOKUP(B169,'Egyéni lista'!$B$4:$L$263,3,0),0)</f>
        <v>0</v>
      </c>
      <c r="E169" s="20">
        <f>IFERROR(VLOOKUP(B169,'Egyéni lista'!$B$4:$L$263,4,0),0)</f>
        <v>0</v>
      </c>
      <c r="F169" s="20">
        <f>IFERROR(VLOOKUP(B169,'Egyéni lista'!$B$4:$L$263,5,0),0)</f>
        <v>0</v>
      </c>
      <c r="G169" s="20">
        <f>IFERROR(VLOOKUP(B169,'Egyéni lista'!$B$4:$L$263,6,0),0)</f>
        <v>0</v>
      </c>
      <c r="H169" s="20">
        <f>IFERROR(VLOOKUP(B169,'Egyéni lista'!$B$4:$L$263,7,0),0)</f>
        <v>0</v>
      </c>
      <c r="I169" s="122">
        <f>IFERROR(VLOOKUP(B169,'Egyéni lista'!$B$4:$L$263,8,0),0)</f>
        <v>0</v>
      </c>
      <c r="J169" s="132">
        <f>IFERROR(VLOOKUP(B169,'Egyéni lista'!$B$4:$L$263,9,0),0)</f>
        <v>0</v>
      </c>
      <c r="K169" s="151">
        <f>IFERROR(VLOOKUP(B169,'Egyéni lista'!$B$4:$L$263,10,0),0)</f>
        <v>0</v>
      </c>
      <c r="L169" s="41">
        <f>IFERROR(VLOOKUP(B169,'Egyéni lista'!$B$4:$L$263,11,0),0)</f>
        <v>0</v>
      </c>
      <c r="M169" s="42">
        <f t="shared" ref="M169" si="65">SUM(E168:H171)</f>
        <v>0</v>
      </c>
    </row>
    <row r="170" spans="1:13" ht="15" hidden="1" customHeight="1" x14ac:dyDescent="0.2">
      <c r="A170" s="217"/>
      <c r="B170" s="200"/>
      <c r="C170" s="202">
        <f>IFERROR(VLOOKUP(B170,'Egyéni lista'!$B$4:$L$263,2,0),0)</f>
        <v>0</v>
      </c>
      <c r="D170" s="44">
        <f>IFERROR(VLOOKUP(B170,'Egyéni lista'!$B$4:$L$263,3,0),0)</f>
        <v>0</v>
      </c>
      <c r="E170" s="134">
        <f>IFERROR(VLOOKUP(B170,'Egyéni lista'!$B$4:$L$263,4,0),0)</f>
        <v>0</v>
      </c>
      <c r="F170" s="134">
        <f>IFERROR(VLOOKUP(B170,'Egyéni lista'!$B$4:$L$263,5,0),0)</f>
        <v>0</v>
      </c>
      <c r="G170" s="134">
        <f>IFERROR(VLOOKUP(B170,'Egyéni lista'!$B$4:$L$263,6,0),0)</f>
        <v>0</v>
      </c>
      <c r="H170" s="134">
        <f>IFERROR(VLOOKUP(B170,'Egyéni lista'!$B$4:$L$263,7,0),0)</f>
        <v>0</v>
      </c>
      <c r="I170" s="135">
        <f>IFERROR(VLOOKUP(B170,'Egyéni lista'!$B$4:$L$263,8,0),0)</f>
        <v>0</v>
      </c>
      <c r="J170" s="133">
        <f>IFERROR(VLOOKUP(B170,'Egyéni lista'!$B$4:$L$263,9,0),0)</f>
        <v>0</v>
      </c>
      <c r="K170" s="151">
        <f>IFERROR(VLOOKUP(B170,'Egyéni lista'!$B$4:$L$263,10,0),0)</f>
        <v>0</v>
      </c>
      <c r="L170" s="45">
        <f>IFERROR(VLOOKUP(B170,'Egyéni lista'!$B$4:$L$263,11,0),0)</f>
        <v>0</v>
      </c>
      <c r="M170" s="42">
        <f t="shared" ref="M170" si="66">SUM(E168:H171)</f>
        <v>0</v>
      </c>
    </row>
    <row r="171" spans="1:13" ht="15" hidden="1" customHeight="1" thickBot="1" x14ac:dyDescent="0.25">
      <c r="A171" s="218"/>
      <c r="B171" s="201"/>
      <c r="C171" s="88">
        <f>IFERROR(VLOOKUP(B171,'Egyéni lista'!$B$4:$L$263,2,0),0)</f>
        <v>0</v>
      </c>
      <c r="D171" s="47">
        <f>IFERROR(VLOOKUP(B171,'Egyéni lista'!$B$4:$L$263,3,0),0)</f>
        <v>0</v>
      </c>
      <c r="E171" s="136">
        <f>IFERROR(VLOOKUP(B171,'Egyéni lista'!$B$4:$L$263,4,0),0)</f>
        <v>0</v>
      </c>
      <c r="F171" s="137">
        <f>IFERROR(VLOOKUP(B171,'Egyéni lista'!$B$4:$L$263,5,0),0)</f>
        <v>0</v>
      </c>
      <c r="G171" s="137">
        <f>IFERROR(VLOOKUP(B171,'Egyéni lista'!$B$4:$L$263,6,0),0)</f>
        <v>0</v>
      </c>
      <c r="H171" s="137">
        <f>IFERROR(VLOOKUP(B171,'Egyéni lista'!$B$4:$L$263,7,0),0)</f>
        <v>0</v>
      </c>
      <c r="I171" s="138">
        <f>IFERROR(VLOOKUP(B171,'Egyéni lista'!$B$4:$L$263,8,0),0)</f>
        <v>0</v>
      </c>
      <c r="J171" s="139">
        <f>IFERROR(VLOOKUP(B171,'Egyéni lista'!$B$4:$L$263,9,0),0)</f>
        <v>0</v>
      </c>
      <c r="K171" s="152">
        <f>IFERROR(VLOOKUP(B171,'Egyéni lista'!$B$4:$L$263,10,0),0)</f>
        <v>0</v>
      </c>
      <c r="L171" s="48">
        <f>IFERROR(VLOOKUP(B171,'Egyéni lista'!$B$4:$L$263,11,0),0)</f>
        <v>0</v>
      </c>
      <c r="M171" s="49">
        <f t="shared" ref="M171" si="67">SUM(E168:H171)</f>
        <v>0</v>
      </c>
    </row>
    <row r="172" spans="1:13" ht="15" hidden="1" customHeight="1" x14ac:dyDescent="0.2">
      <c r="A172" s="216" t="s">
        <v>58</v>
      </c>
      <c r="B172" s="199"/>
      <c r="C172" s="84">
        <f>IFERROR(VLOOKUP(B172,'Egyéni lista'!$B$4:$L$263,2,0),0)</f>
        <v>0</v>
      </c>
      <c r="D172" s="36">
        <f>IFERROR(VLOOKUP(B172,'Egyéni lista'!$B$4:$L$263,3,0),0)</f>
        <v>0</v>
      </c>
      <c r="E172" s="28">
        <f>IFERROR(VLOOKUP(B172,'Egyéni lista'!$B$4:$L$263,4,0),0)</f>
        <v>0</v>
      </c>
      <c r="F172" s="28">
        <f>IFERROR(VLOOKUP(B172,'Egyéni lista'!$B$4:$L$263,5,0),0)</f>
        <v>0</v>
      </c>
      <c r="G172" s="28">
        <f>IFERROR(VLOOKUP(B172,'Egyéni lista'!$B$4:$L$263,6,0),0)</f>
        <v>0</v>
      </c>
      <c r="H172" s="28">
        <f>IFERROR(VLOOKUP(B172,'Egyéni lista'!$B$4:$L$263,7,0),0)</f>
        <v>0</v>
      </c>
      <c r="I172" s="121">
        <f>IFERROR(VLOOKUP(B172,'Egyéni lista'!$B$4:$L$263,8,0),0)</f>
        <v>0</v>
      </c>
      <c r="J172" s="132">
        <f>IFERROR(VLOOKUP(B172,'Egyéni lista'!$B$4:$L$263,9,0),0)</f>
        <v>0</v>
      </c>
      <c r="K172" s="150">
        <f>IFERROR(VLOOKUP(B172,'Egyéni lista'!$B$4:$L$263,10,0),0)</f>
        <v>0</v>
      </c>
      <c r="L172" s="37">
        <f>IFERROR(VLOOKUP(B172,'Egyéni lista'!$B$4:$L$263,11,0),0)</f>
        <v>0</v>
      </c>
      <c r="M172" s="38">
        <f t="shared" ref="M172" si="68">SUM(E172:H175)</f>
        <v>0</v>
      </c>
    </row>
    <row r="173" spans="1:13" ht="15" hidden="1" customHeight="1" x14ac:dyDescent="0.2">
      <c r="A173" s="217"/>
      <c r="B173" s="200"/>
      <c r="C173" s="81">
        <f>IFERROR(VLOOKUP(B173,'Egyéni lista'!$B$4:$L$263,2,0),0)</f>
        <v>0</v>
      </c>
      <c r="D173" s="40">
        <f>IFERROR(VLOOKUP(B173,'Egyéni lista'!$B$4:$L$263,3,0),0)</f>
        <v>0</v>
      </c>
      <c r="E173" s="20">
        <f>IFERROR(VLOOKUP(B173,'Egyéni lista'!$B$4:$L$263,4,0),0)</f>
        <v>0</v>
      </c>
      <c r="F173" s="20">
        <f>IFERROR(VLOOKUP(B173,'Egyéni lista'!$B$4:$L$263,5,0),0)</f>
        <v>0</v>
      </c>
      <c r="G173" s="20">
        <f>IFERROR(VLOOKUP(B173,'Egyéni lista'!$B$4:$L$263,6,0),0)</f>
        <v>0</v>
      </c>
      <c r="H173" s="20">
        <f>IFERROR(VLOOKUP(B173,'Egyéni lista'!$B$4:$L$263,7,0),0)</f>
        <v>0</v>
      </c>
      <c r="I173" s="122">
        <f>IFERROR(VLOOKUP(B173,'Egyéni lista'!$B$4:$L$263,8,0),0)</f>
        <v>0</v>
      </c>
      <c r="J173" s="132">
        <f>IFERROR(VLOOKUP(B173,'Egyéni lista'!$B$4:$L$263,9,0),0)</f>
        <v>0</v>
      </c>
      <c r="K173" s="151">
        <f>IFERROR(VLOOKUP(B173,'Egyéni lista'!$B$4:$L$263,10,0),0)</f>
        <v>0</v>
      </c>
      <c r="L173" s="41">
        <f>IFERROR(VLOOKUP(B173,'Egyéni lista'!$B$4:$L$263,11,0),0)</f>
        <v>0</v>
      </c>
      <c r="M173" s="42">
        <f t="shared" ref="M173" si="69">SUM(E172:H175)</f>
        <v>0</v>
      </c>
    </row>
    <row r="174" spans="1:13" ht="15" hidden="1" customHeight="1" x14ac:dyDescent="0.2">
      <c r="A174" s="217"/>
      <c r="B174" s="200"/>
      <c r="C174" s="202">
        <f>IFERROR(VLOOKUP(B174,'Egyéni lista'!$B$4:$L$263,2,0),0)</f>
        <v>0</v>
      </c>
      <c r="D174" s="44">
        <f>IFERROR(VLOOKUP(B174,'Egyéni lista'!$B$4:$L$263,3,0),0)</f>
        <v>0</v>
      </c>
      <c r="E174" s="134">
        <f>IFERROR(VLOOKUP(B174,'Egyéni lista'!$B$4:$L$263,4,0),0)</f>
        <v>0</v>
      </c>
      <c r="F174" s="134">
        <f>IFERROR(VLOOKUP(B174,'Egyéni lista'!$B$4:$L$263,5,0),0)</f>
        <v>0</v>
      </c>
      <c r="G174" s="134">
        <f>IFERROR(VLOOKUP(B174,'Egyéni lista'!$B$4:$L$263,6,0),0)</f>
        <v>0</v>
      </c>
      <c r="H174" s="134">
        <f>IFERROR(VLOOKUP(B174,'Egyéni lista'!$B$4:$L$263,7,0),0)</f>
        <v>0</v>
      </c>
      <c r="I174" s="135">
        <f>IFERROR(VLOOKUP(B174,'Egyéni lista'!$B$4:$L$263,8,0),0)</f>
        <v>0</v>
      </c>
      <c r="J174" s="133">
        <f>IFERROR(VLOOKUP(B174,'Egyéni lista'!$B$4:$L$263,9,0),0)</f>
        <v>0</v>
      </c>
      <c r="K174" s="151">
        <f>IFERROR(VLOOKUP(B174,'Egyéni lista'!$B$4:$L$263,10,0),0)</f>
        <v>0</v>
      </c>
      <c r="L174" s="45">
        <f>IFERROR(VLOOKUP(B174,'Egyéni lista'!$B$4:$L$263,11,0),0)</f>
        <v>0</v>
      </c>
      <c r="M174" s="42">
        <f t="shared" ref="M174" si="70">SUM(E172:H175)</f>
        <v>0</v>
      </c>
    </row>
    <row r="175" spans="1:13" ht="15" hidden="1" customHeight="1" thickBot="1" x14ac:dyDescent="0.25">
      <c r="A175" s="218"/>
      <c r="B175" s="201"/>
      <c r="C175" s="88">
        <f>IFERROR(VLOOKUP(B175,'Egyéni lista'!$B$4:$L$263,2,0),0)</f>
        <v>0</v>
      </c>
      <c r="D175" s="47">
        <f>IFERROR(VLOOKUP(B175,'Egyéni lista'!$B$4:$L$263,3,0),0)</f>
        <v>0</v>
      </c>
      <c r="E175" s="136">
        <f>IFERROR(VLOOKUP(B175,'Egyéni lista'!$B$4:$L$263,4,0),0)</f>
        <v>0</v>
      </c>
      <c r="F175" s="137">
        <f>IFERROR(VLOOKUP(B175,'Egyéni lista'!$B$4:$L$263,5,0),0)</f>
        <v>0</v>
      </c>
      <c r="G175" s="137">
        <f>IFERROR(VLOOKUP(B175,'Egyéni lista'!$B$4:$L$263,6,0),0)</f>
        <v>0</v>
      </c>
      <c r="H175" s="137">
        <f>IFERROR(VLOOKUP(B175,'Egyéni lista'!$B$4:$L$263,7,0),0)</f>
        <v>0</v>
      </c>
      <c r="I175" s="138">
        <f>IFERROR(VLOOKUP(B175,'Egyéni lista'!$B$4:$L$263,8,0),0)</f>
        <v>0</v>
      </c>
      <c r="J175" s="139">
        <f>IFERROR(VLOOKUP(B175,'Egyéni lista'!$B$4:$L$263,9,0),0)</f>
        <v>0</v>
      </c>
      <c r="K175" s="152">
        <f>IFERROR(VLOOKUP(B175,'Egyéni lista'!$B$4:$L$263,10,0),0)</f>
        <v>0</v>
      </c>
      <c r="L175" s="48">
        <f>IFERROR(VLOOKUP(B175,'Egyéni lista'!$B$4:$L$263,11,0),0)</f>
        <v>0</v>
      </c>
      <c r="M175" s="49">
        <f t="shared" ref="M175" si="71">SUM(E172:H175)</f>
        <v>0</v>
      </c>
    </row>
    <row r="176" spans="1:13" ht="15" hidden="1" customHeight="1" x14ac:dyDescent="0.2">
      <c r="A176" s="216" t="s">
        <v>59</v>
      </c>
      <c r="B176" s="199"/>
      <c r="C176" s="84">
        <f>IFERROR(VLOOKUP(B176,'Egyéni lista'!$B$4:$L$263,2,0),0)</f>
        <v>0</v>
      </c>
      <c r="D176" s="36">
        <f>IFERROR(VLOOKUP(B176,'Egyéni lista'!$B$4:$L$263,3,0),0)</f>
        <v>0</v>
      </c>
      <c r="E176" s="28">
        <f>IFERROR(VLOOKUP(B176,'Egyéni lista'!$B$4:$L$263,4,0),0)</f>
        <v>0</v>
      </c>
      <c r="F176" s="28">
        <f>IFERROR(VLOOKUP(B176,'Egyéni lista'!$B$4:$L$263,5,0),0)</f>
        <v>0</v>
      </c>
      <c r="G176" s="28">
        <f>IFERROR(VLOOKUP(B176,'Egyéni lista'!$B$4:$L$263,6,0),0)</f>
        <v>0</v>
      </c>
      <c r="H176" s="28">
        <f>IFERROR(VLOOKUP(B176,'Egyéni lista'!$B$4:$L$263,7,0),0)</f>
        <v>0</v>
      </c>
      <c r="I176" s="121">
        <f>IFERROR(VLOOKUP(B176,'Egyéni lista'!$B$4:$L$263,8,0),0)</f>
        <v>0</v>
      </c>
      <c r="J176" s="132">
        <f>IFERROR(VLOOKUP(B176,'Egyéni lista'!$B$4:$L$263,9,0),0)</f>
        <v>0</v>
      </c>
      <c r="K176" s="150">
        <f>IFERROR(VLOOKUP(B176,'Egyéni lista'!$B$4:$L$263,10,0),0)</f>
        <v>0</v>
      </c>
      <c r="L176" s="37">
        <f>IFERROR(VLOOKUP(B176,'Egyéni lista'!$B$4:$L$263,11,0),0)</f>
        <v>0</v>
      </c>
      <c r="M176" s="38">
        <f t="shared" ref="M176" si="72">SUM(E176:H179)</f>
        <v>0</v>
      </c>
    </row>
    <row r="177" spans="1:13" ht="15" hidden="1" customHeight="1" x14ac:dyDescent="0.2">
      <c r="A177" s="217"/>
      <c r="B177" s="200"/>
      <c r="C177" s="81">
        <f>IFERROR(VLOOKUP(B177,'Egyéni lista'!$B$4:$L$263,2,0),0)</f>
        <v>0</v>
      </c>
      <c r="D177" s="40">
        <f>IFERROR(VLOOKUP(B177,'Egyéni lista'!$B$4:$L$263,3,0),0)</f>
        <v>0</v>
      </c>
      <c r="E177" s="20">
        <f>IFERROR(VLOOKUP(B177,'Egyéni lista'!$B$4:$L$263,4,0),0)</f>
        <v>0</v>
      </c>
      <c r="F177" s="20">
        <f>IFERROR(VLOOKUP(B177,'Egyéni lista'!$B$4:$L$263,5,0),0)</f>
        <v>0</v>
      </c>
      <c r="G177" s="20">
        <f>IFERROR(VLOOKUP(B177,'Egyéni lista'!$B$4:$L$263,6,0),0)</f>
        <v>0</v>
      </c>
      <c r="H177" s="20">
        <f>IFERROR(VLOOKUP(B177,'Egyéni lista'!$B$4:$L$263,7,0),0)</f>
        <v>0</v>
      </c>
      <c r="I177" s="122">
        <f>IFERROR(VLOOKUP(B177,'Egyéni lista'!$B$4:$L$263,8,0),0)</f>
        <v>0</v>
      </c>
      <c r="J177" s="132">
        <f>IFERROR(VLOOKUP(B177,'Egyéni lista'!$B$4:$L$263,9,0),0)</f>
        <v>0</v>
      </c>
      <c r="K177" s="151">
        <f>IFERROR(VLOOKUP(B177,'Egyéni lista'!$B$4:$L$263,10,0),0)</f>
        <v>0</v>
      </c>
      <c r="L177" s="41">
        <f>IFERROR(VLOOKUP(B177,'Egyéni lista'!$B$4:$L$263,11,0),0)</f>
        <v>0</v>
      </c>
      <c r="M177" s="42">
        <f t="shared" ref="M177" si="73">SUM(E176:H179)</f>
        <v>0</v>
      </c>
    </row>
    <row r="178" spans="1:13" ht="15" hidden="1" customHeight="1" x14ac:dyDescent="0.2">
      <c r="A178" s="217"/>
      <c r="B178" s="200"/>
      <c r="C178" s="202">
        <f>IFERROR(VLOOKUP(B178,'Egyéni lista'!$B$4:$L$263,2,0),0)</f>
        <v>0</v>
      </c>
      <c r="D178" s="44">
        <f>IFERROR(VLOOKUP(B178,'Egyéni lista'!$B$4:$L$263,3,0),0)</f>
        <v>0</v>
      </c>
      <c r="E178" s="134">
        <f>IFERROR(VLOOKUP(B178,'Egyéni lista'!$B$4:$L$263,4,0),0)</f>
        <v>0</v>
      </c>
      <c r="F178" s="134">
        <f>IFERROR(VLOOKUP(B178,'Egyéni lista'!$B$4:$L$263,5,0),0)</f>
        <v>0</v>
      </c>
      <c r="G178" s="134">
        <f>IFERROR(VLOOKUP(B178,'Egyéni lista'!$B$4:$L$263,6,0),0)</f>
        <v>0</v>
      </c>
      <c r="H178" s="134">
        <f>IFERROR(VLOOKUP(B178,'Egyéni lista'!$B$4:$L$263,7,0),0)</f>
        <v>0</v>
      </c>
      <c r="I178" s="135">
        <f>IFERROR(VLOOKUP(B178,'Egyéni lista'!$B$4:$L$263,8,0),0)</f>
        <v>0</v>
      </c>
      <c r="J178" s="133">
        <f>IFERROR(VLOOKUP(B178,'Egyéni lista'!$B$4:$L$263,9,0),0)</f>
        <v>0</v>
      </c>
      <c r="K178" s="151">
        <f>IFERROR(VLOOKUP(B178,'Egyéni lista'!$B$4:$L$263,10,0),0)</f>
        <v>0</v>
      </c>
      <c r="L178" s="45">
        <f>IFERROR(VLOOKUP(B178,'Egyéni lista'!$B$4:$L$263,11,0),0)</f>
        <v>0</v>
      </c>
      <c r="M178" s="42">
        <f t="shared" ref="M178" si="74">SUM(E176:H179)</f>
        <v>0</v>
      </c>
    </row>
    <row r="179" spans="1:13" ht="15" hidden="1" customHeight="1" thickBot="1" x14ac:dyDescent="0.25">
      <c r="A179" s="218"/>
      <c r="B179" s="201"/>
      <c r="C179" s="88">
        <f>IFERROR(VLOOKUP(B179,'Egyéni lista'!$B$4:$L$263,2,0),0)</f>
        <v>0</v>
      </c>
      <c r="D179" s="47">
        <f>IFERROR(VLOOKUP(B179,'Egyéni lista'!$B$4:$L$263,3,0),0)</f>
        <v>0</v>
      </c>
      <c r="E179" s="136">
        <f>IFERROR(VLOOKUP(B179,'Egyéni lista'!$B$4:$L$263,4,0),0)</f>
        <v>0</v>
      </c>
      <c r="F179" s="137">
        <f>IFERROR(VLOOKUP(B179,'Egyéni lista'!$B$4:$L$263,5,0),0)</f>
        <v>0</v>
      </c>
      <c r="G179" s="137">
        <f>IFERROR(VLOOKUP(B179,'Egyéni lista'!$B$4:$L$263,6,0),0)</f>
        <v>0</v>
      </c>
      <c r="H179" s="137">
        <f>IFERROR(VLOOKUP(B179,'Egyéni lista'!$B$4:$L$263,7,0),0)</f>
        <v>0</v>
      </c>
      <c r="I179" s="138">
        <f>IFERROR(VLOOKUP(B179,'Egyéni lista'!$B$4:$L$263,8,0),0)</f>
        <v>0</v>
      </c>
      <c r="J179" s="139">
        <f>IFERROR(VLOOKUP(B179,'Egyéni lista'!$B$4:$L$263,9,0),0)</f>
        <v>0</v>
      </c>
      <c r="K179" s="152">
        <f>IFERROR(VLOOKUP(B179,'Egyéni lista'!$B$4:$L$263,10,0),0)</f>
        <v>0</v>
      </c>
      <c r="L179" s="48">
        <f>IFERROR(VLOOKUP(B179,'Egyéni lista'!$B$4:$L$263,11,0),0)</f>
        <v>0</v>
      </c>
      <c r="M179" s="49">
        <f t="shared" ref="M179" si="75">SUM(E176:H179)</f>
        <v>0</v>
      </c>
    </row>
    <row r="180" spans="1:13" ht="15" hidden="1" customHeight="1" x14ac:dyDescent="0.2">
      <c r="A180" s="216" t="s">
        <v>60</v>
      </c>
      <c r="B180" s="199"/>
      <c r="C180" s="84">
        <f>IFERROR(VLOOKUP(B180,'Egyéni lista'!$B$4:$L$263,2,0),0)</f>
        <v>0</v>
      </c>
      <c r="D180" s="36">
        <f>IFERROR(VLOOKUP(B180,'Egyéni lista'!$B$4:$L$263,3,0),0)</f>
        <v>0</v>
      </c>
      <c r="E180" s="28">
        <f>IFERROR(VLOOKUP(B180,'Egyéni lista'!$B$4:$L$263,4,0),0)</f>
        <v>0</v>
      </c>
      <c r="F180" s="28">
        <f>IFERROR(VLOOKUP(B180,'Egyéni lista'!$B$4:$L$263,5,0),0)</f>
        <v>0</v>
      </c>
      <c r="G180" s="28">
        <f>IFERROR(VLOOKUP(B180,'Egyéni lista'!$B$4:$L$263,6,0),0)</f>
        <v>0</v>
      </c>
      <c r="H180" s="28">
        <f>IFERROR(VLOOKUP(B180,'Egyéni lista'!$B$4:$L$263,7,0),0)</f>
        <v>0</v>
      </c>
      <c r="I180" s="121">
        <f>IFERROR(VLOOKUP(B180,'Egyéni lista'!$B$4:$L$263,8,0),0)</f>
        <v>0</v>
      </c>
      <c r="J180" s="132">
        <f>IFERROR(VLOOKUP(B180,'Egyéni lista'!$B$4:$L$263,9,0),0)</f>
        <v>0</v>
      </c>
      <c r="K180" s="150">
        <f>IFERROR(VLOOKUP(B180,'Egyéni lista'!$B$4:$L$263,10,0),0)</f>
        <v>0</v>
      </c>
      <c r="L180" s="37">
        <f>IFERROR(VLOOKUP(B180,'Egyéni lista'!$B$4:$L$263,11,0),0)</f>
        <v>0</v>
      </c>
      <c r="M180" s="38">
        <f t="shared" ref="M180" si="76">SUM(E180:H183)</f>
        <v>0</v>
      </c>
    </row>
    <row r="181" spans="1:13" ht="15" hidden="1" customHeight="1" x14ac:dyDescent="0.2">
      <c r="A181" s="217"/>
      <c r="B181" s="200"/>
      <c r="C181" s="81">
        <f>IFERROR(VLOOKUP(B181,'Egyéni lista'!$B$4:$L$263,2,0),0)</f>
        <v>0</v>
      </c>
      <c r="D181" s="40">
        <f>IFERROR(VLOOKUP(B181,'Egyéni lista'!$B$4:$L$263,3,0),0)</f>
        <v>0</v>
      </c>
      <c r="E181" s="20">
        <f>IFERROR(VLOOKUP(B181,'Egyéni lista'!$B$4:$L$263,4,0),0)</f>
        <v>0</v>
      </c>
      <c r="F181" s="20">
        <f>IFERROR(VLOOKUP(B181,'Egyéni lista'!$B$4:$L$263,5,0),0)</f>
        <v>0</v>
      </c>
      <c r="G181" s="20">
        <f>IFERROR(VLOOKUP(B181,'Egyéni lista'!$B$4:$L$263,6,0),0)</f>
        <v>0</v>
      </c>
      <c r="H181" s="20">
        <f>IFERROR(VLOOKUP(B181,'Egyéni lista'!$B$4:$L$263,7,0),0)</f>
        <v>0</v>
      </c>
      <c r="I181" s="122">
        <f>IFERROR(VLOOKUP(B181,'Egyéni lista'!$B$4:$L$263,8,0),0)</f>
        <v>0</v>
      </c>
      <c r="J181" s="132">
        <f>IFERROR(VLOOKUP(B181,'Egyéni lista'!$B$4:$L$263,9,0),0)</f>
        <v>0</v>
      </c>
      <c r="K181" s="151">
        <f>IFERROR(VLOOKUP(B181,'Egyéni lista'!$B$4:$L$263,10,0),0)</f>
        <v>0</v>
      </c>
      <c r="L181" s="41">
        <f>IFERROR(VLOOKUP(B181,'Egyéni lista'!$B$4:$L$263,11,0),0)</f>
        <v>0</v>
      </c>
      <c r="M181" s="42">
        <f t="shared" ref="M181" si="77">SUM(E180:H183)</f>
        <v>0</v>
      </c>
    </row>
    <row r="182" spans="1:13" ht="15" hidden="1" customHeight="1" x14ac:dyDescent="0.2">
      <c r="A182" s="217"/>
      <c r="B182" s="200"/>
      <c r="C182" s="202">
        <f>IFERROR(VLOOKUP(B182,'Egyéni lista'!$B$4:$L$263,2,0),0)</f>
        <v>0</v>
      </c>
      <c r="D182" s="44">
        <f>IFERROR(VLOOKUP(B182,'Egyéni lista'!$B$4:$L$263,3,0),0)</f>
        <v>0</v>
      </c>
      <c r="E182" s="134">
        <f>IFERROR(VLOOKUP(B182,'Egyéni lista'!$B$4:$L$263,4,0),0)</f>
        <v>0</v>
      </c>
      <c r="F182" s="134">
        <f>IFERROR(VLOOKUP(B182,'Egyéni lista'!$B$4:$L$263,5,0),0)</f>
        <v>0</v>
      </c>
      <c r="G182" s="134">
        <f>IFERROR(VLOOKUP(B182,'Egyéni lista'!$B$4:$L$263,6,0),0)</f>
        <v>0</v>
      </c>
      <c r="H182" s="134">
        <f>IFERROR(VLOOKUP(B182,'Egyéni lista'!$B$4:$L$263,7,0),0)</f>
        <v>0</v>
      </c>
      <c r="I182" s="135">
        <f>IFERROR(VLOOKUP(B182,'Egyéni lista'!$B$4:$L$263,8,0),0)</f>
        <v>0</v>
      </c>
      <c r="J182" s="133">
        <f>IFERROR(VLOOKUP(B182,'Egyéni lista'!$B$4:$L$263,9,0),0)</f>
        <v>0</v>
      </c>
      <c r="K182" s="151">
        <f>IFERROR(VLOOKUP(B182,'Egyéni lista'!$B$4:$L$263,10,0),0)</f>
        <v>0</v>
      </c>
      <c r="L182" s="45">
        <f>IFERROR(VLOOKUP(B182,'Egyéni lista'!$B$4:$L$263,11,0),0)</f>
        <v>0</v>
      </c>
      <c r="M182" s="42">
        <f t="shared" ref="M182" si="78">SUM(E180:H183)</f>
        <v>0</v>
      </c>
    </row>
    <row r="183" spans="1:13" ht="15" hidden="1" customHeight="1" thickBot="1" x14ac:dyDescent="0.25">
      <c r="A183" s="218"/>
      <c r="B183" s="201"/>
      <c r="C183" s="88">
        <f>IFERROR(VLOOKUP(B183,'Egyéni lista'!$B$4:$L$263,2,0),0)</f>
        <v>0</v>
      </c>
      <c r="D183" s="47">
        <f>IFERROR(VLOOKUP(B183,'Egyéni lista'!$B$4:$L$263,3,0),0)</f>
        <v>0</v>
      </c>
      <c r="E183" s="136">
        <f>IFERROR(VLOOKUP(B183,'Egyéni lista'!$B$4:$L$263,4,0),0)</f>
        <v>0</v>
      </c>
      <c r="F183" s="137">
        <f>IFERROR(VLOOKUP(B183,'Egyéni lista'!$B$4:$L$263,5,0),0)</f>
        <v>0</v>
      </c>
      <c r="G183" s="137">
        <f>IFERROR(VLOOKUP(B183,'Egyéni lista'!$B$4:$L$263,6,0),0)</f>
        <v>0</v>
      </c>
      <c r="H183" s="137">
        <f>IFERROR(VLOOKUP(B183,'Egyéni lista'!$B$4:$L$263,7,0),0)</f>
        <v>0</v>
      </c>
      <c r="I183" s="138">
        <f>IFERROR(VLOOKUP(B183,'Egyéni lista'!$B$4:$L$263,8,0),0)</f>
        <v>0</v>
      </c>
      <c r="J183" s="139">
        <f>IFERROR(VLOOKUP(B183,'Egyéni lista'!$B$4:$L$263,9,0),0)</f>
        <v>0</v>
      </c>
      <c r="K183" s="152">
        <f>IFERROR(VLOOKUP(B183,'Egyéni lista'!$B$4:$L$263,10,0),0)</f>
        <v>0</v>
      </c>
      <c r="L183" s="48">
        <f>IFERROR(VLOOKUP(B183,'Egyéni lista'!$B$4:$L$263,11,0),0)</f>
        <v>0</v>
      </c>
      <c r="M183" s="49">
        <f t="shared" ref="M183" si="79">SUM(E180:H183)</f>
        <v>0</v>
      </c>
    </row>
    <row r="184" spans="1:13" ht="15" hidden="1" customHeight="1" x14ac:dyDescent="0.2">
      <c r="A184" s="216" t="s">
        <v>61</v>
      </c>
      <c r="B184" s="199"/>
      <c r="C184" s="84">
        <f>IFERROR(VLOOKUP(B184,'Egyéni lista'!$B$4:$L$263,2,0),0)</f>
        <v>0</v>
      </c>
      <c r="D184" s="36">
        <f>IFERROR(VLOOKUP(B184,'Egyéni lista'!$B$4:$L$263,3,0),0)</f>
        <v>0</v>
      </c>
      <c r="E184" s="28">
        <f>IFERROR(VLOOKUP(B184,'Egyéni lista'!$B$4:$L$263,4,0),0)</f>
        <v>0</v>
      </c>
      <c r="F184" s="28">
        <f>IFERROR(VLOOKUP(B184,'Egyéni lista'!$B$4:$L$263,5,0),0)</f>
        <v>0</v>
      </c>
      <c r="G184" s="28">
        <f>IFERROR(VLOOKUP(B184,'Egyéni lista'!$B$4:$L$263,6,0),0)</f>
        <v>0</v>
      </c>
      <c r="H184" s="28">
        <f>IFERROR(VLOOKUP(B184,'Egyéni lista'!$B$4:$L$263,7,0),0)</f>
        <v>0</v>
      </c>
      <c r="I184" s="121">
        <f>IFERROR(VLOOKUP(B184,'Egyéni lista'!$B$4:$L$263,8,0),0)</f>
        <v>0</v>
      </c>
      <c r="J184" s="132">
        <f>IFERROR(VLOOKUP(B184,'Egyéni lista'!$B$4:$L$263,9,0),0)</f>
        <v>0</v>
      </c>
      <c r="K184" s="150">
        <f>IFERROR(VLOOKUP(B184,'Egyéni lista'!$B$4:$L$263,10,0),0)</f>
        <v>0</v>
      </c>
      <c r="L184" s="37">
        <f>IFERROR(VLOOKUP(B184,'Egyéni lista'!$B$4:$L$263,11,0),0)</f>
        <v>0</v>
      </c>
      <c r="M184" s="38">
        <f t="shared" ref="M184" si="80">SUM(E184:H187)</f>
        <v>0</v>
      </c>
    </row>
    <row r="185" spans="1:13" ht="15" hidden="1" customHeight="1" x14ac:dyDescent="0.2">
      <c r="A185" s="217"/>
      <c r="B185" s="200"/>
      <c r="C185" s="81">
        <f>IFERROR(VLOOKUP(B185,'Egyéni lista'!$B$4:$L$263,2,0),0)</f>
        <v>0</v>
      </c>
      <c r="D185" s="40">
        <f>IFERROR(VLOOKUP(B185,'Egyéni lista'!$B$4:$L$263,3,0),0)</f>
        <v>0</v>
      </c>
      <c r="E185" s="20">
        <f>IFERROR(VLOOKUP(B185,'Egyéni lista'!$B$4:$L$263,4,0),0)</f>
        <v>0</v>
      </c>
      <c r="F185" s="20">
        <f>IFERROR(VLOOKUP(B185,'Egyéni lista'!$B$4:$L$263,5,0),0)</f>
        <v>0</v>
      </c>
      <c r="G185" s="20">
        <f>IFERROR(VLOOKUP(B185,'Egyéni lista'!$B$4:$L$263,6,0),0)</f>
        <v>0</v>
      </c>
      <c r="H185" s="20">
        <f>IFERROR(VLOOKUP(B185,'Egyéni lista'!$B$4:$L$263,7,0),0)</f>
        <v>0</v>
      </c>
      <c r="I185" s="122">
        <f>IFERROR(VLOOKUP(B185,'Egyéni lista'!$B$4:$L$263,8,0),0)</f>
        <v>0</v>
      </c>
      <c r="J185" s="132">
        <f>IFERROR(VLOOKUP(B185,'Egyéni lista'!$B$4:$L$263,9,0),0)</f>
        <v>0</v>
      </c>
      <c r="K185" s="151">
        <f>IFERROR(VLOOKUP(B185,'Egyéni lista'!$B$4:$L$263,10,0),0)</f>
        <v>0</v>
      </c>
      <c r="L185" s="41">
        <f>IFERROR(VLOOKUP(B185,'Egyéni lista'!$B$4:$L$263,11,0),0)</f>
        <v>0</v>
      </c>
      <c r="M185" s="42">
        <f t="shared" ref="M185" si="81">SUM(E184:H187)</f>
        <v>0</v>
      </c>
    </row>
    <row r="186" spans="1:13" ht="15" hidden="1" customHeight="1" x14ac:dyDescent="0.2">
      <c r="A186" s="217"/>
      <c r="B186" s="200"/>
      <c r="C186" s="202">
        <f>IFERROR(VLOOKUP(B186,'Egyéni lista'!$B$4:$L$263,2,0),0)</f>
        <v>0</v>
      </c>
      <c r="D186" s="44">
        <f>IFERROR(VLOOKUP(B186,'Egyéni lista'!$B$4:$L$263,3,0),0)</f>
        <v>0</v>
      </c>
      <c r="E186" s="134">
        <f>IFERROR(VLOOKUP(B186,'Egyéni lista'!$B$4:$L$263,4,0),0)</f>
        <v>0</v>
      </c>
      <c r="F186" s="134">
        <f>IFERROR(VLOOKUP(B186,'Egyéni lista'!$B$4:$L$263,5,0),0)</f>
        <v>0</v>
      </c>
      <c r="G186" s="134">
        <f>IFERROR(VLOOKUP(B186,'Egyéni lista'!$B$4:$L$263,6,0),0)</f>
        <v>0</v>
      </c>
      <c r="H186" s="134">
        <f>IFERROR(VLOOKUP(B186,'Egyéni lista'!$B$4:$L$263,7,0),0)</f>
        <v>0</v>
      </c>
      <c r="I186" s="135">
        <f>IFERROR(VLOOKUP(B186,'Egyéni lista'!$B$4:$L$263,8,0),0)</f>
        <v>0</v>
      </c>
      <c r="J186" s="133">
        <f>IFERROR(VLOOKUP(B186,'Egyéni lista'!$B$4:$L$263,9,0),0)</f>
        <v>0</v>
      </c>
      <c r="K186" s="151">
        <f>IFERROR(VLOOKUP(B186,'Egyéni lista'!$B$4:$L$263,10,0),0)</f>
        <v>0</v>
      </c>
      <c r="L186" s="45">
        <f>IFERROR(VLOOKUP(B186,'Egyéni lista'!$B$4:$L$263,11,0),0)</f>
        <v>0</v>
      </c>
      <c r="M186" s="42">
        <f t="shared" ref="M186" si="82">SUM(E184:H187)</f>
        <v>0</v>
      </c>
    </row>
    <row r="187" spans="1:13" ht="15" hidden="1" customHeight="1" thickBot="1" x14ac:dyDescent="0.25">
      <c r="A187" s="218"/>
      <c r="B187" s="201"/>
      <c r="C187" s="88">
        <f>IFERROR(VLOOKUP(B187,'Egyéni lista'!$B$4:$L$263,2,0),0)</f>
        <v>0</v>
      </c>
      <c r="D187" s="47">
        <f>IFERROR(VLOOKUP(B187,'Egyéni lista'!$B$4:$L$263,3,0),0)</f>
        <v>0</v>
      </c>
      <c r="E187" s="136">
        <f>IFERROR(VLOOKUP(B187,'Egyéni lista'!$B$4:$L$263,4,0),0)</f>
        <v>0</v>
      </c>
      <c r="F187" s="137">
        <f>IFERROR(VLOOKUP(B187,'Egyéni lista'!$B$4:$L$263,5,0),0)</f>
        <v>0</v>
      </c>
      <c r="G187" s="137">
        <f>IFERROR(VLOOKUP(B187,'Egyéni lista'!$B$4:$L$263,6,0),0)</f>
        <v>0</v>
      </c>
      <c r="H187" s="137">
        <f>IFERROR(VLOOKUP(B187,'Egyéni lista'!$B$4:$L$263,7,0),0)</f>
        <v>0</v>
      </c>
      <c r="I187" s="138">
        <f>IFERROR(VLOOKUP(B187,'Egyéni lista'!$B$4:$L$263,8,0),0)</f>
        <v>0</v>
      </c>
      <c r="J187" s="139">
        <f>IFERROR(VLOOKUP(B187,'Egyéni lista'!$B$4:$L$263,9,0),0)</f>
        <v>0</v>
      </c>
      <c r="K187" s="152">
        <f>IFERROR(VLOOKUP(B187,'Egyéni lista'!$B$4:$L$263,10,0),0)</f>
        <v>0</v>
      </c>
      <c r="L187" s="48">
        <f>IFERROR(VLOOKUP(B187,'Egyéni lista'!$B$4:$L$263,11,0),0)</f>
        <v>0</v>
      </c>
      <c r="M187" s="49">
        <f t="shared" ref="M187" si="83">SUM(E184:H187)</f>
        <v>0</v>
      </c>
    </row>
    <row r="188" spans="1:13" ht="15" hidden="1" customHeight="1" x14ac:dyDescent="0.2">
      <c r="A188" s="216" t="s">
        <v>62</v>
      </c>
      <c r="B188" s="199"/>
      <c r="C188" s="84">
        <f>IFERROR(VLOOKUP(B188,'Egyéni lista'!$B$4:$L$263,2,0),0)</f>
        <v>0</v>
      </c>
      <c r="D188" s="36">
        <f>IFERROR(VLOOKUP(B188,'Egyéni lista'!$B$4:$L$263,3,0),0)</f>
        <v>0</v>
      </c>
      <c r="E188" s="28">
        <f>IFERROR(VLOOKUP(B188,'Egyéni lista'!$B$4:$L$263,4,0),0)</f>
        <v>0</v>
      </c>
      <c r="F188" s="28">
        <f>IFERROR(VLOOKUP(B188,'Egyéni lista'!$B$4:$L$263,5,0),0)</f>
        <v>0</v>
      </c>
      <c r="G188" s="28">
        <f>IFERROR(VLOOKUP(B188,'Egyéni lista'!$B$4:$L$263,6,0),0)</f>
        <v>0</v>
      </c>
      <c r="H188" s="28">
        <f>IFERROR(VLOOKUP(B188,'Egyéni lista'!$B$4:$L$263,7,0),0)</f>
        <v>0</v>
      </c>
      <c r="I188" s="121">
        <f>IFERROR(VLOOKUP(B188,'Egyéni lista'!$B$4:$L$263,8,0),0)</f>
        <v>0</v>
      </c>
      <c r="J188" s="132">
        <f>IFERROR(VLOOKUP(B188,'Egyéni lista'!$B$4:$L$263,9,0),0)</f>
        <v>0</v>
      </c>
      <c r="K188" s="150">
        <f>IFERROR(VLOOKUP(B188,'Egyéni lista'!$B$4:$L$263,10,0),0)</f>
        <v>0</v>
      </c>
      <c r="L188" s="37">
        <f>IFERROR(VLOOKUP(B188,'Egyéni lista'!$B$4:$L$263,11,0),0)</f>
        <v>0</v>
      </c>
      <c r="M188" s="38">
        <f t="shared" ref="M188" si="84">SUM(E188:H191)</f>
        <v>0</v>
      </c>
    </row>
    <row r="189" spans="1:13" ht="15" hidden="1" customHeight="1" x14ac:dyDescent="0.2">
      <c r="A189" s="217"/>
      <c r="B189" s="200"/>
      <c r="C189" s="81">
        <f>IFERROR(VLOOKUP(B189,'Egyéni lista'!$B$4:$L$263,2,0),0)</f>
        <v>0</v>
      </c>
      <c r="D189" s="40">
        <f>IFERROR(VLOOKUP(B189,'Egyéni lista'!$B$4:$L$263,3,0),0)</f>
        <v>0</v>
      </c>
      <c r="E189" s="20">
        <f>IFERROR(VLOOKUP(B189,'Egyéni lista'!$B$4:$L$263,4,0),0)</f>
        <v>0</v>
      </c>
      <c r="F189" s="20">
        <f>IFERROR(VLOOKUP(B189,'Egyéni lista'!$B$4:$L$263,5,0),0)</f>
        <v>0</v>
      </c>
      <c r="G189" s="20">
        <f>IFERROR(VLOOKUP(B189,'Egyéni lista'!$B$4:$L$263,6,0),0)</f>
        <v>0</v>
      </c>
      <c r="H189" s="20">
        <f>IFERROR(VLOOKUP(B189,'Egyéni lista'!$B$4:$L$263,7,0),0)</f>
        <v>0</v>
      </c>
      <c r="I189" s="122">
        <f>IFERROR(VLOOKUP(B189,'Egyéni lista'!$B$4:$L$263,8,0),0)</f>
        <v>0</v>
      </c>
      <c r="J189" s="132">
        <f>IFERROR(VLOOKUP(B189,'Egyéni lista'!$B$4:$L$263,9,0),0)</f>
        <v>0</v>
      </c>
      <c r="K189" s="151">
        <f>IFERROR(VLOOKUP(B189,'Egyéni lista'!$B$4:$L$263,10,0),0)</f>
        <v>0</v>
      </c>
      <c r="L189" s="41">
        <f>IFERROR(VLOOKUP(B189,'Egyéni lista'!$B$4:$L$263,11,0),0)</f>
        <v>0</v>
      </c>
      <c r="M189" s="42">
        <f t="shared" ref="M189" si="85">SUM(E188:H191)</f>
        <v>0</v>
      </c>
    </row>
    <row r="190" spans="1:13" ht="15" hidden="1" customHeight="1" x14ac:dyDescent="0.2">
      <c r="A190" s="217"/>
      <c r="B190" s="200"/>
      <c r="C190" s="202">
        <f>IFERROR(VLOOKUP(B190,'Egyéni lista'!$B$4:$L$263,2,0),0)</f>
        <v>0</v>
      </c>
      <c r="D190" s="44">
        <f>IFERROR(VLOOKUP(B190,'Egyéni lista'!$B$4:$L$263,3,0),0)</f>
        <v>0</v>
      </c>
      <c r="E190" s="134">
        <f>IFERROR(VLOOKUP(B190,'Egyéni lista'!$B$4:$L$263,4,0),0)</f>
        <v>0</v>
      </c>
      <c r="F190" s="134">
        <f>IFERROR(VLOOKUP(B190,'Egyéni lista'!$B$4:$L$263,5,0),0)</f>
        <v>0</v>
      </c>
      <c r="G190" s="134">
        <f>IFERROR(VLOOKUP(B190,'Egyéni lista'!$B$4:$L$263,6,0),0)</f>
        <v>0</v>
      </c>
      <c r="H190" s="134">
        <f>IFERROR(VLOOKUP(B190,'Egyéni lista'!$B$4:$L$263,7,0),0)</f>
        <v>0</v>
      </c>
      <c r="I190" s="135">
        <f>IFERROR(VLOOKUP(B190,'Egyéni lista'!$B$4:$L$263,8,0),0)</f>
        <v>0</v>
      </c>
      <c r="J190" s="133">
        <f>IFERROR(VLOOKUP(B190,'Egyéni lista'!$B$4:$L$263,9,0),0)</f>
        <v>0</v>
      </c>
      <c r="K190" s="151">
        <f>IFERROR(VLOOKUP(B190,'Egyéni lista'!$B$4:$L$263,10,0),0)</f>
        <v>0</v>
      </c>
      <c r="L190" s="45">
        <f>IFERROR(VLOOKUP(B190,'Egyéni lista'!$B$4:$L$263,11,0),0)</f>
        <v>0</v>
      </c>
      <c r="M190" s="42">
        <f t="shared" ref="M190" si="86">SUM(E188:H191)</f>
        <v>0</v>
      </c>
    </row>
    <row r="191" spans="1:13" ht="15" hidden="1" customHeight="1" thickBot="1" x14ac:dyDescent="0.25">
      <c r="A191" s="218"/>
      <c r="B191" s="201"/>
      <c r="C191" s="88">
        <f>IFERROR(VLOOKUP(B191,'Egyéni lista'!$B$4:$L$263,2,0),0)</f>
        <v>0</v>
      </c>
      <c r="D191" s="47">
        <f>IFERROR(VLOOKUP(B191,'Egyéni lista'!$B$4:$L$263,3,0),0)</f>
        <v>0</v>
      </c>
      <c r="E191" s="136">
        <f>IFERROR(VLOOKUP(B191,'Egyéni lista'!$B$4:$L$263,4,0),0)</f>
        <v>0</v>
      </c>
      <c r="F191" s="137">
        <f>IFERROR(VLOOKUP(B191,'Egyéni lista'!$B$4:$L$263,5,0),0)</f>
        <v>0</v>
      </c>
      <c r="G191" s="137">
        <f>IFERROR(VLOOKUP(B191,'Egyéni lista'!$B$4:$L$263,6,0),0)</f>
        <v>0</v>
      </c>
      <c r="H191" s="137">
        <f>IFERROR(VLOOKUP(B191,'Egyéni lista'!$B$4:$L$263,7,0),0)</f>
        <v>0</v>
      </c>
      <c r="I191" s="138">
        <f>IFERROR(VLOOKUP(B191,'Egyéni lista'!$B$4:$L$263,8,0),0)</f>
        <v>0</v>
      </c>
      <c r="J191" s="139">
        <f>IFERROR(VLOOKUP(B191,'Egyéni lista'!$B$4:$L$263,9,0),0)</f>
        <v>0</v>
      </c>
      <c r="K191" s="152">
        <f>IFERROR(VLOOKUP(B191,'Egyéni lista'!$B$4:$L$263,10,0),0)</f>
        <v>0</v>
      </c>
      <c r="L191" s="48">
        <f>IFERROR(VLOOKUP(B191,'Egyéni lista'!$B$4:$L$263,11,0),0)</f>
        <v>0</v>
      </c>
      <c r="M191" s="49">
        <f t="shared" ref="M191" si="87">SUM(E188:H191)</f>
        <v>0</v>
      </c>
    </row>
    <row r="192" spans="1:13" ht="15" hidden="1" customHeight="1" x14ac:dyDescent="0.2">
      <c r="A192" s="216" t="s">
        <v>63</v>
      </c>
      <c r="B192" s="199"/>
      <c r="C192" s="84">
        <f>IFERROR(VLOOKUP(B192,'Egyéni lista'!$B$4:$L$263,2,0),0)</f>
        <v>0</v>
      </c>
      <c r="D192" s="36">
        <f>IFERROR(VLOOKUP(B192,'Egyéni lista'!$B$4:$L$263,3,0),0)</f>
        <v>0</v>
      </c>
      <c r="E192" s="28">
        <f>IFERROR(VLOOKUP(B192,'Egyéni lista'!$B$4:$L$263,4,0),0)</f>
        <v>0</v>
      </c>
      <c r="F192" s="28">
        <f>IFERROR(VLOOKUP(B192,'Egyéni lista'!$B$4:$L$263,5,0),0)</f>
        <v>0</v>
      </c>
      <c r="G192" s="28">
        <f>IFERROR(VLOOKUP(B192,'Egyéni lista'!$B$4:$L$263,6,0),0)</f>
        <v>0</v>
      </c>
      <c r="H192" s="28">
        <f>IFERROR(VLOOKUP(B192,'Egyéni lista'!$B$4:$L$263,7,0),0)</f>
        <v>0</v>
      </c>
      <c r="I192" s="121">
        <f>IFERROR(VLOOKUP(B192,'Egyéni lista'!$B$4:$L$263,8,0),0)</f>
        <v>0</v>
      </c>
      <c r="J192" s="132">
        <f>IFERROR(VLOOKUP(B192,'Egyéni lista'!$B$4:$L$263,9,0),0)</f>
        <v>0</v>
      </c>
      <c r="K192" s="150">
        <f>IFERROR(VLOOKUP(B192,'Egyéni lista'!$B$4:$L$263,10,0),0)</f>
        <v>0</v>
      </c>
      <c r="L192" s="37">
        <f>IFERROR(VLOOKUP(B192,'Egyéni lista'!$B$4:$L$263,11,0),0)</f>
        <v>0</v>
      </c>
      <c r="M192" s="38">
        <f t="shared" ref="M192" si="88">SUM(E192:H195)</f>
        <v>0</v>
      </c>
    </row>
    <row r="193" spans="1:13" ht="15" hidden="1" customHeight="1" x14ac:dyDescent="0.2">
      <c r="A193" s="217"/>
      <c r="B193" s="200"/>
      <c r="C193" s="81">
        <f>IFERROR(VLOOKUP(B193,'Egyéni lista'!$B$4:$L$263,2,0),0)</f>
        <v>0</v>
      </c>
      <c r="D193" s="40">
        <f>IFERROR(VLOOKUP(B193,'Egyéni lista'!$B$4:$L$263,3,0),0)</f>
        <v>0</v>
      </c>
      <c r="E193" s="20">
        <f>IFERROR(VLOOKUP(B193,'Egyéni lista'!$B$4:$L$263,4,0),0)</f>
        <v>0</v>
      </c>
      <c r="F193" s="20">
        <f>IFERROR(VLOOKUP(B193,'Egyéni lista'!$B$4:$L$263,5,0),0)</f>
        <v>0</v>
      </c>
      <c r="G193" s="20">
        <f>IFERROR(VLOOKUP(B193,'Egyéni lista'!$B$4:$L$263,6,0),0)</f>
        <v>0</v>
      </c>
      <c r="H193" s="20">
        <f>IFERROR(VLOOKUP(B193,'Egyéni lista'!$B$4:$L$263,7,0),0)</f>
        <v>0</v>
      </c>
      <c r="I193" s="122">
        <f>IFERROR(VLOOKUP(B193,'Egyéni lista'!$B$4:$L$263,8,0),0)</f>
        <v>0</v>
      </c>
      <c r="J193" s="132">
        <f>IFERROR(VLOOKUP(B193,'Egyéni lista'!$B$4:$L$263,9,0),0)</f>
        <v>0</v>
      </c>
      <c r="K193" s="151">
        <f>IFERROR(VLOOKUP(B193,'Egyéni lista'!$B$4:$L$263,10,0),0)</f>
        <v>0</v>
      </c>
      <c r="L193" s="41">
        <f>IFERROR(VLOOKUP(B193,'Egyéni lista'!$B$4:$L$263,11,0),0)</f>
        <v>0</v>
      </c>
      <c r="M193" s="42">
        <f t="shared" ref="M193" si="89">SUM(E192:H195)</f>
        <v>0</v>
      </c>
    </row>
    <row r="194" spans="1:13" ht="15" hidden="1" customHeight="1" x14ac:dyDescent="0.2">
      <c r="A194" s="217"/>
      <c r="B194" s="200"/>
      <c r="C194" s="202">
        <f>IFERROR(VLOOKUP(B194,'Egyéni lista'!$B$4:$L$263,2,0),0)</f>
        <v>0</v>
      </c>
      <c r="D194" s="44">
        <f>IFERROR(VLOOKUP(B194,'Egyéni lista'!$B$4:$L$263,3,0),0)</f>
        <v>0</v>
      </c>
      <c r="E194" s="134">
        <f>IFERROR(VLOOKUP(B194,'Egyéni lista'!$B$4:$L$263,4,0),0)</f>
        <v>0</v>
      </c>
      <c r="F194" s="134">
        <f>IFERROR(VLOOKUP(B194,'Egyéni lista'!$B$4:$L$263,5,0),0)</f>
        <v>0</v>
      </c>
      <c r="G194" s="134">
        <f>IFERROR(VLOOKUP(B194,'Egyéni lista'!$B$4:$L$263,6,0),0)</f>
        <v>0</v>
      </c>
      <c r="H194" s="134">
        <f>IFERROR(VLOOKUP(B194,'Egyéni lista'!$B$4:$L$263,7,0),0)</f>
        <v>0</v>
      </c>
      <c r="I194" s="135">
        <f>IFERROR(VLOOKUP(B194,'Egyéni lista'!$B$4:$L$263,8,0),0)</f>
        <v>0</v>
      </c>
      <c r="J194" s="133">
        <f>IFERROR(VLOOKUP(B194,'Egyéni lista'!$B$4:$L$263,9,0),0)</f>
        <v>0</v>
      </c>
      <c r="K194" s="151">
        <f>IFERROR(VLOOKUP(B194,'Egyéni lista'!$B$4:$L$263,10,0),0)</f>
        <v>0</v>
      </c>
      <c r="L194" s="45">
        <f>IFERROR(VLOOKUP(B194,'Egyéni lista'!$B$4:$L$263,11,0),0)</f>
        <v>0</v>
      </c>
      <c r="M194" s="42">
        <f t="shared" ref="M194" si="90">SUM(E192:H195)</f>
        <v>0</v>
      </c>
    </row>
    <row r="195" spans="1:13" ht="15" hidden="1" customHeight="1" thickBot="1" x14ac:dyDescent="0.25">
      <c r="A195" s="218"/>
      <c r="B195" s="201"/>
      <c r="C195" s="88">
        <f>IFERROR(VLOOKUP(B195,'Egyéni lista'!$B$4:$L$263,2,0),0)</f>
        <v>0</v>
      </c>
      <c r="D195" s="47">
        <f>IFERROR(VLOOKUP(B195,'Egyéni lista'!$B$4:$L$263,3,0),0)</f>
        <v>0</v>
      </c>
      <c r="E195" s="136">
        <f>IFERROR(VLOOKUP(B195,'Egyéni lista'!$B$4:$L$263,4,0),0)</f>
        <v>0</v>
      </c>
      <c r="F195" s="137">
        <f>IFERROR(VLOOKUP(B195,'Egyéni lista'!$B$4:$L$263,5,0),0)</f>
        <v>0</v>
      </c>
      <c r="G195" s="137">
        <f>IFERROR(VLOOKUP(B195,'Egyéni lista'!$B$4:$L$263,6,0),0)</f>
        <v>0</v>
      </c>
      <c r="H195" s="137">
        <f>IFERROR(VLOOKUP(B195,'Egyéni lista'!$B$4:$L$263,7,0),0)</f>
        <v>0</v>
      </c>
      <c r="I195" s="138">
        <f>IFERROR(VLOOKUP(B195,'Egyéni lista'!$B$4:$L$263,8,0),0)</f>
        <v>0</v>
      </c>
      <c r="J195" s="139">
        <f>IFERROR(VLOOKUP(B195,'Egyéni lista'!$B$4:$L$263,9,0),0)</f>
        <v>0</v>
      </c>
      <c r="K195" s="152">
        <f>IFERROR(VLOOKUP(B195,'Egyéni lista'!$B$4:$L$263,10,0),0)</f>
        <v>0</v>
      </c>
      <c r="L195" s="48">
        <f>IFERROR(VLOOKUP(B195,'Egyéni lista'!$B$4:$L$263,11,0),0)</f>
        <v>0</v>
      </c>
      <c r="M195" s="49">
        <f t="shared" ref="M195" si="91">SUM(E192:H195)</f>
        <v>0</v>
      </c>
    </row>
    <row r="196" spans="1:13" ht="15" hidden="1" customHeight="1" x14ac:dyDescent="0.2">
      <c r="A196" s="216" t="s">
        <v>64</v>
      </c>
      <c r="B196" s="199"/>
      <c r="C196" s="84">
        <f>IFERROR(VLOOKUP(B196,'Egyéni lista'!$B$4:$L$263,2,0),0)</f>
        <v>0</v>
      </c>
      <c r="D196" s="36">
        <f>IFERROR(VLOOKUP(B196,'Egyéni lista'!$B$4:$L$263,3,0),0)</f>
        <v>0</v>
      </c>
      <c r="E196" s="28">
        <f>IFERROR(VLOOKUP(B196,'Egyéni lista'!$B$4:$L$263,4,0),0)</f>
        <v>0</v>
      </c>
      <c r="F196" s="28">
        <f>IFERROR(VLOOKUP(B196,'Egyéni lista'!$B$4:$L$263,5,0),0)</f>
        <v>0</v>
      </c>
      <c r="G196" s="28">
        <f>IFERROR(VLOOKUP(B196,'Egyéni lista'!$B$4:$L$263,6,0),0)</f>
        <v>0</v>
      </c>
      <c r="H196" s="28">
        <f>IFERROR(VLOOKUP(B196,'Egyéni lista'!$B$4:$L$263,7,0),0)</f>
        <v>0</v>
      </c>
      <c r="I196" s="121">
        <f>IFERROR(VLOOKUP(B196,'Egyéni lista'!$B$4:$L$263,8,0),0)</f>
        <v>0</v>
      </c>
      <c r="J196" s="132">
        <f>IFERROR(VLOOKUP(B196,'Egyéni lista'!$B$4:$L$263,9,0),0)</f>
        <v>0</v>
      </c>
      <c r="K196" s="150">
        <f>IFERROR(VLOOKUP(B196,'Egyéni lista'!$B$4:$L$263,10,0),0)</f>
        <v>0</v>
      </c>
      <c r="L196" s="37">
        <f>IFERROR(VLOOKUP(B196,'Egyéni lista'!$B$4:$L$263,11,0),0)</f>
        <v>0</v>
      </c>
      <c r="M196" s="38">
        <f t="shared" ref="M196" si="92">SUM(E196:H199)</f>
        <v>0</v>
      </c>
    </row>
    <row r="197" spans="1:13" ht="15" hidden="1" customHeight="1" x14ac:dyDescent="0.2">
      <c r="A197" s="217"/>
      <c r="B197" s="200"/>
      <c r="C197" s="81">
        <f>IFERROR(VLOOKUP(B197,'Egyéni lista'!$B$4:$L$263,2,0),0)</f>
        <v>0</v>
      </c>
      <c r="D197" s="40">
        <f>IFERROR(VLOOKUP(B197,'Egyéni lista'!$B$4:$L$263,3,0),0)</f>
        <v>0</v>
      </c>
      <c r="E197" s="20">
        <f>IFERROR(VLOOKUP(B197,'Egyéni lista'!$B$4:$L$263,4,0),0)</f>
        <v>0</v>
      </c>
      <c r="F197" s="20">
        <f>IFERROR(VLOOKUP(B197,'Egyéni lista'!$B$4:$L$263,5,0),0)</f>
        <v>0</v>
      </c>
      <c r="G197" s="20">
        <f>IFERROR(VLOOKUP(B197,'Egyéni lista'!$B$4:$L$263,6,0),0)</f>
        <v>0</v>
      </c>
      <c r="H197" s="20">
        <f>IFERROR(VLOOKUP(B197,'Egyéni lista'!$B$4:$L$263,7,0),0)</f>
        <v>0</v>
      </c>
      <c r="I197" s="122">
        <f>IFERROR(VLOOKUP(B197,'Egyéni lista'!$B$4:$L$263,8,0),0)</f>
        <v>0</v>
      </c>
      <c r="J197" s="132">
        <f>IFERROR(VLOOKUP(B197,'Egyéni lista'!$B$4:$L$263,9,0),0)</f>
        <v>0</v>
      </c>
      <c r="K197" s="151">
        <f>IFERROR(VLOOKUP(B197,'Egyéni lista'!$B$4:$L$263,10,0),0)</f>
        <v>0</v>
      </c>
      <c r="L197" s="41">
        <f>IFERROR(VLOOKUP(B197,'Egyéni lista'!$B$4:$L$263,11,0),0)</f>
        <v>0</v>
      </c>
      <c r="M197" s="42">
        <f t="shared" ref="M197" si="93">SUM(E196:H199)</f>
        <v>0</v>
      </c>
    </row>
    <row r="198" spans="1:13" ht="15" hidden="1" customHeight="1" x14ac:dyDescent="0.2">
      <c r="A198" s="217"/>
      <c r="B198" s="200"/>
      <c r="C198" s="202">
        <f>IFERROR(VLOOKUP(B198,'Egyéni lista'!$B$4:$L$263,2,0),0)</f>
        <v>0</v>
      </c>
      <c r="D198" s="44">
        <f>IFERROR(VLOOKUP(B198,'Egyéni lista'!$B$4:$L$263,3,0),0)</f>
        <v>0</v>
      </c>
      <c r="E198" s="134">
        <f>IFERROR(VLOOKUP(B198,'Egyéni lista'!$B$4:$L$263,4,0),0)</f>
        <v>0</v>
      </c>
      <c r="F198" s="134">
        <f>IFERROR(VLOOKUP(B198,'Egyéni lista'!$B$4:$L$263,5,0),0)</f>
        <v>0</v>
      </c>
      <c r="G198" s="134">
        <f>IFERROR(VLOOKUP(B198,'Egyéni lista'!$B$4:$L$263,6,0),0)</f>
        <v>0</v>
      </c>
      <c r="H198" s="134">
        <f>IFERROR(VLOOKUP(B198,'Egyéni lista'!$B$4:$L$263,7,0),0)</f>
        <v>0</v>
      </c>
      <c r="I198" s="135">
        <f>IFERROR(VLOOKUP(B198,'Egyéni lista'!$B$4:$L$263,8,0),0)</f>
        <v>0</v>
      </c>
      <c r="J198" s="133">
        <f>IFERROR(VLOOKUP(B198,'Egyéni lista'!$B$4:$L$263,9,0),0)</f>
        <v>0</v>
      </c>
      <c r="K198" s="151">
        <f>IFERROR(VLOOKUP(B198,'Egyéni lista'!$B$4:$L$263,10,0),0)</f>
        <v>0</v>
      </c>
      <c r="L198" s="45">
        <f>IFERROR(VLOOKUP(B198,'Egyéni lista'!$B$4:$L$263,11,0),0)</f>
        <v>0</v>
      </c>
      <c r="M198" s="42">
        <f t="shared" ref="M198" si="94">SUM(E196:H199)</f>
        <v>0</v>
      </c>
    </row>
    <row r="199" spans="1:13" ht="15" hidden="1" customHeight="1" thickBot="1" x14ac:dyDescent="0.25">
      <c r="A199" s="218"/>
      <c r="B199" s="201"/>
      <c r="C199" s="88">
        <f>IFERROR(VLOOKUP(B199,'Egyéni lista'!$B$4:$L$263,2,0),0)</f>
        <v>0</v>
      </c>
      <c r="D199" s="47">
        <f>IFERROR(VLOOKUP(B199,'Egyéni lista'!$B$4:$L$263,3,0),0)</f>
        <v>0</v>
      </c>
      <c r="E199" s="136">
        <f>IFERROR(VLOOKUP(B199,'Egyéni lista'!$B$4:$L$263,4,0),0)</f>
        <v>0</v>
      </c>
      <c r="F199" s="137">
        <f>IFERROR(VLOOKUP(B199,'Egyéni lista'!$B$4:$L$263,5,0),0)</f>
        <v>0</v>
      </c>
      <c r="G199" s="137">
        <f>IFERROR(VLOOKUP(B199,'Egyéni lista'!$B$4:$L$263,6,0),0)</f>
        <v>0</v>
      </c>
      <c r="H199" s="137">
        <f>IFERROR(VLOOKUP(B199,'Egyéni lista'!$B$4:$L$263,7,0),0)</f>
        <v>0</v>
      </c>
      <c r="I199" s="138">
        <f>IFERROR(VLOOKUP(B199,'Egyéni lista'!$B$4:$L$263,8,0),0)</f>
        <v>0</v>
      </c>
      <c r="J199" s="139">
        <f>IFERROR(VLOOKUP(B199,'Egyéni lista'!$B$4:$L$263,9,0),0)</f>
        <v>0</v>
      </c>
      <c r="K199" s="152">
        <f>IFERROR(VLOOKUP(B199,'Egyéni lista'!$B$4:$L$263,10,0),0)</f>
        <v>0</v>
      </c>
      <c r="L199" s="48">
        <f>IFERROR(VLOOKUP(B199,'Egyéni lista'!$B$4:$L$263,11,0),0)</f>
        <v>0</v>
      </c>
      <c r="M199" s="49">
        <f t="shared" ref="M199" si="95">SUM(E196:H199)</f>
        <v>0</v>
      </c>
    </row>
    <row r="200" spans="1:13" ht="15" hidden="1" customHeight="1" x14ac:dyDescent="0.2">
      <c r="A200" s="216" t="s">
        <v>65</v>
      </c>
      <c r="B200" s="199"/>
      <c r="C200" s="84">
        <f>IFERROR(VLOOKUP(B200,'Egyéni lista'!$B$4:$L$263,2,0),0)</f>
        <v>0</v>
      </c>
      <c r="D200" s="36">
        <f>IFERROR(VLOOKUP(B200,'Egyéni lista'!$B$4:$L$263,3,0),0)</f>
        <v>0</v>
      </c>
      <c r="E200" s="28">
        <f>IFERROR(VLOOKUP(B200,'Egyéni lista'!$B$4:$L$263,4,0),0)</f>
        <v>0</v>
      </c>
      <c r="F200" s="28">
        <f>IFERROR(VLOOKUP(B200,'Egyéni lista'!$B$4:$L$263,5,0),0)</f>
        <v>0</v>
      </c>
      <c r="G200" s="28">
        <f>IFERROR(VLOOKUP(B200,'Egyéni lista'!$B$4:$L$263,6,0),0)</f>
        <v>0</v>
      </c>
      <c r="H200" s="28">
        <f>IFERROR(VLOOKUP(B200,'Egyéni lista'!$B$4:$L$263,7,0),0)</f>
        <v>0</v>
      </c>
      <c r="I200" s="121">
        <f>IFERROR(VLOOKUP(B200,'Egyéni lista'!$B$4:$L$263,8,0),0)</f>
        <v>0</v>
      </c>
      <c r="J200" s="132">
        <f>IFERROR(VLOOKUP(B200,'Egyéni lista'!$B$4:$L$263,9,0),0)</f>
        <v>0</v>
      </c>
      <c r="K200" s="150">
        <f>IFERROR(VLOOKUP(B200,'Egyéni lista'!$B$4:$L$263,10,0),0)</f>
        <v>0</v>
      </c>
      <c r="L200" s="37">
        <f>IFERROR(VLOOKUP(B200,'Egyéni lista'!$B$4:$L$263,11,0),0)</f>
        <v>0</v>
      </c>
      <c r="M200" s="38">
        <f t="shared" ref="M200" si="96">SUM(E200:H203)</f>
        <v>0</v>
      </c>
    </row>
    <row r="201" spans="1:13" ht="15" hidden="1" customHeight="1" x14ac:dyDescent="0.2">
      <c r="A201" s="217"/>
      <c r="B201" s="200"/>
      <c r="C201" s="81">
        <f>IFERROR(VLOOKUP(B201,'Egyéni lista'!$B$4:$L$263,2,0),0)</f>
        <v>0</v>
      </c>
      <c r="D201" s="40">
        <f>IFERROR(VLOOKUP(B201,'Egyéni lista'!$B$4:$L$263,3,0),0)</f>
        <v>0</v>
      </c>
      <c r="E201" s="20">
        <f>IFERROR(VLOOKUP(B201,'Egyéni lista'!$B$4:$L$263,4,0),0)</f>
        <v>0</v>
      </c>
      <c r="F201" s="20">
        <f>IFERROR(VLOOKUP(B201,'Egyéni lista'!$B$4:$L$263,5,0),0)</f>
        <v>0</v>
      </c>
      <c r="G201" s="20">
        <f>IFERROR(VLOOKUP(B201,'Egyéni lista'!$B$4:$L$263,6,0),0)</f>
        <v>0</v>
      </c>
      <c r="H201" s="20">
        <f>IFERROR(VLOOKUP(B201,'Egyéni lista'!$B$4:$L$263,7,0),0)</f>
        <v>0</v>
      </c>
      <c r="I201" s="122">
        <f>IFERROR(VLOOKUP(B201,'Egyéni lista'!$B$4:$L$263,8,0),0)</f>
        <v>0</v>
      </c>
      <c r="J201" s="132">
        <f>IFERROR(VLOOKUP(B201,'Egyéni lista'!$B$4:$L$263,9,0),0)</f>
        <v>0</v>
      </c>
      <c r="K201" s="151">
        <f>IFERROR(VLOOKUP(B201,'Egyéni lista'!$B$4:$L$263,10,0),0)</f>
        <v>0</v>
      </c>
      <c r="L201" s="41">
        <f>IFERROR(VLOOKUP(B201,'Egyéni lista'!$B$4:$L$263,11,0),0)</f>
        <v>0</v>
      </c>
      <c r="M201" s="42">
        <f t="shared" ref="M201" si="97">SUM(E200:H203)</f>
        <v>0</v>
      </c>
    </row>
    <row r="202" spans="1:13" ht="15" hidden="1" customHeight="1" x14ac:dyDescent="0.2">
      <c r="A202" s="217"/>
      <c r="B202" s="200"/>
      <c r="C202" s="202">
        <f>IFERROR(VLOOKUP(B202,'Egyéni lista'!$B$4:$L$263,2,0),0)</f>
        <v>0</v>
      </c>
      <c r="D202" s="44">
        <f>IFERROR(VLOOKUP(B202,'Egyéni lista'!$B$4:$L$263,3,0),0)</f>
        <v>0</v>
      </c>
      <c r="E202" s="134">
        <f>IFERROR(VLOOKUP(B202,'Egyéni lista'!$B$4:$L$263,4,0),0)</f>
        <v>0</v>
      </c>
      <c r="F202" s="134">
        <f>IFERROR(VLOOKUP(B202,'Egyéni lista'!$B$4:$L$263,5,0),0)</f>
        <v>0</v>
      </c>
      <c r="G202" s="134">
        <f>IFERROR(VLOOKUP(B202,'Egyéni lista'!$B$4:$L$263,6,0),0)</f>
        <v>0</v>
      </c>
      <c r="H202" s="134">
        <f>IFERROR(VLOOKUP(B202,'Egyéni lista'!$B$4:$L$263,7,0),0)</f>
        <v>0</v>
      </c>
      <c r="I202" s="135">
        <f>IFERROR(VLOOKUP(B202,'Egyéni lista'!$B$4:$L$263,8,0),0)</f>
        <v>0</v>
      </c>
      <c r="J202" s="133">
        <f>IFERROR(VLOOKUP(B202,'Egyéni lista'!$B$4:$L$263,9,0),0)</f>
        <v>0</v>
      </c>
      <c r="K202" s="151">
        <f>IFERROR(VLOOKUP(B202,'Egyéni lista'!$B$4:$L$263,10,0),0)</f>
        <v>0</v>
      </c>
      <c r="L202" s="45">
        <f>IFERROR(VLOOKUP(B202,'Egyéni lista'!$B$4:$L$263,11,0),0)</f>
        <v>0</v>
      </c>
      <c r="M202" s="42">
        <f t="shared" ref="M202" si="98">SUM(E200:H203)</f>
        <v>0</v>
      </c>
    </row>
    <row r="203" spans="1:13" ht="15" hidden="1" customHeight="1" thickBot="1" x14ac:dyDescent="0.25">
      <c r="A203" s="218"/>
      <c r="B203" s="201"/>
      <c r="C203" s="88">
        <f>IFERROR(VLOOKUP(B203,'Egyéni lista'!$B$4:$L$263,2,0),0)</f>
        <v>0</v>
      </c>
      <c r="D203" s="47">
        <f>IFERROR(VLOOKUP(B203,'Egyéni lista'!$B$4:$L$263,3,0),0)</f>
        <v>0</v>
      </c>
      <c r="E203" s="136">
        <f>IFERROR(VLOOKUP(B203,'Egyéni lista'!$B$4:$L$263,4,0),0)</f>
        <v>0</v>
      </c>
      <c r="F203" s="137">
        <f>IFERROR(VLOOKUP(B203,'Egyéni lista'!$B$4:$L$263,5,0),0)</f>
        <v>0</v>
      </c>
      <c r="G203" s="137">
        <f>IFERROR(VLOOKUP(B203,'Egyéni lista'!$B$4:$L$263,6,0),0)</f>
        <v>0</v>
      </c>
      <c r="H203" s="137">
        <f>IFERROR(VLOOKUP(B203,'Egyéni lista'!$B$4:$L$263,7,0),0)</f>
        <v>0</v>
      </c>
      <c r="I203" s="138">
        <f>IFERROR(VLOOKUP(B203,'Egyéni lista'!$B$4:$L$263,8,0),0)</f>
        <v>0</v>
      </c>
      <c r="J203" s="139">
        <f>IFERROR(VLOOKUP(B203,'Egyéni lista'!$B$4:$L$263,9,0),0)</f>
        <v>0</v>
      </c>
      <c r="K203" s="152">
        <f>IFERROR(VLOOKUP(B203,'Egyéni lista'!$B$4:$L$263,10,0),0)</f>
        <v>0</v>
      </c>
      <c r="L203" s="48">
        <f>IFERROR(VLOOKUP(B203,'Egyéni lista'!$B$4:$L$263,11,0),0)</f>
        <v>0</v>
      </c>
      <c r="M203" s="49">
        <f t="shared" ref="M203" si="99">SUM(E200:H203)</f>
        <v>0</v>
      </c>
    </row>
    <row r="204" spans="1:13" ht="15" hidden="1" customHeight="1" x14ac:dyDescent="0.2">
      <c r="A204" s="216" t="s">
        <v>66</v>
      </c>
      <c r="B204" s="52"/>
      <c r="C204" s="35">
        <f>IFERROR(VLOOKUP(B204,'Egyéni lista'!$B$4:$L$263,2,0),0)</f>
        <v>0</v>
      </c>
      <c r="D204" s="36">
        <f>IFERROR(VLOOKUP(B204,'Egyéni lista'!$B$4:$L$263,3,0),0)</f>
        <v>0</v>
      </c>
      <c r="E204" s="28">
        <f>IFERROR(VLOOKUP(B204,'Egyéni lista'!$B$4:$L$263,4,0),0)</f>
        <v>0</v>
      </c>
      <c r="F204" s="28">
        <f>IFERROR(VLOOKUP(B204,'Egyéni lista'!$B$4:$L$263,5,0),0)</f>
        <v>0</v>
      </c>
      <c r="G204" s="28">
        <f>IFERROR(VLOOKUP(B204,'Egyéni lista'!$B$4:$L$263,6,0),0)</f>
        <v>0</v>
      </c>
      <c r="H204" s="28">
        <f>IFERROR(VLOOKUP(B204,'Egyéni lista'!$B$4:$L$263,7,0),0)</f>
        <v>0</v>
      </c>
      <c r="I204" s="121">
        <f>IFERROR(VLOOKUP(B204,'Egyéni lista'!$B$4:$L$263,8,0),0)</f>
        <v>0</v>
      </c>
      <c r="J204" s="132">
        <f>IFERROR(VLOOKUP(B204,'Egyéni lista'!$B$4:$L$263,9,0),0)</f>
        <v>0</v>
      </c>
      <c r="K204" s="140">
        <f>IFERROR(VLOOKUP(B204,'Egyéni lista'!$B$4:$L$263,10,0),0)</f>
        <v>0</v>
      </c>
      <c r="L204" s="37">
        <f>IFERROR(VLOOKUP(B204,'Egyéni lista'!$B$4:$L$263,11,0),0)</f>
        <v>0</v>
      </c>
      <c r="M204" s="38">
        <f t="shared" ref="M204" si="100">SUM(E204:H207)</f>
        <v>0</v>
      </c>
    </row>
    <row r="205" spans="1:13" ht="15" hidden="1" customHeight="1" x14ac:dyDescent="0.2">
      <c r="A205" s="217"/>
      <c r="B205" s="53"/>
      <c r="C205" s="39">
        <f>IFERROR(VLOOKUP(B205,'Egyéni lista'!$B$4:$L$263,2,0),0)</f>
        <v>0</v>
      </c>
      <c r="D205" s="40">
        <f>IFERROR(VLOOKUP(B205,'Egyéni lista'!$B$4:$L$263,3,0),0)</f>
        <v>0</v>
      </c>
      <c r="E205" s="20">
        <f>IFERROR(VLOOKUP(B205,'Egyéni lista'!$B$4:$L$263,4,0),0)</f>
        <v>0</v>
      </c>
      <c r="F205" s="20">
        <f>IFERROR(VLOOKUP(B205,'Egyéni lista'!$B$4:$L$263,5,0),0)</f>
        <v>0</v>
      </c>
      <c r="G205" s="20">
        <f>IFERROR(VLOOKUP(B205,'Egyéni lista'!$B$4:$L$263,6,0),0)</f>
        <v>0</v>
      </c>
      <c r="H205" s="20">
        <f>IFERROR(VLOOKUP(B205,'Egyéni lista'!$B$4:$L$263,7,0),0)</f>
        <v>0</v>
      </c>
      <c r="I205" s="122">
        <f>IFERROR(VLOOKUP(B205,'Egyéni lista'!$B$4:$L$263,8,0),0)</f>
        <v>0</v>
      </c>
      <c r="J205" s="132">
        <f>IFERROR(VLOOKUP(B205,'Egyéni lista'!$B$4:$L$263,9,0),0)</f>
        <v>0</v>
      </c>
      <c r="K205" s="140">
        <f>IFERROR(VLOOKUP(B205,'Egyéni lista'!$B$4:$L$263,10,0),0)</f>
        <v>0</v>
      </c>
      <c r="L205" s="41">
        <f>IFERROR(VLOOKUP(B205,'Egyéni lista'!$B$4:$L$263,11,0),0)</f>
        <v>0</v>
      </c>
      <c r="M205" s="42">
        <f t="shared" ref="M205" si="101">SUM(E204:H207)</f>
        <v>0</v>
      </c>
    </row>
    <row r="206" spans="1:13" ht="15" hidden="1" customHeight="1" x14ac:dyDescent="0.2">
      <c r="A206" s="217"/>
      <c r="B206" s="53"/>
      <c r="C206" s="43">
        <f>IFERROR(VLOOKUP(B206,'Egyéni lista'!$B$4:$L$263,2,0),0)</f>
        <v>0</v>
      </c>
      <c r="D206" s="44">
        <f>IFERROR(VLOOKUP(B206,'Egyéni lista'!$B$4:$L$263,3,0),0)</f>
        <v>0</v>
      </c>
      <c r="E206" s="134">
        <f>IFERROR(VLOOKUP(B206,'Egyéni lista'!$B$4:$L$263,4,0),0)</f>
        <v>0</v>
      </c>
      <c r="F206" s="134">
        <f>IFERROR(VLOOKUP(B206,'Egyéni lista'!$B$4:$L$263,5,0),0)</f>
        <v>0</v>
      </c>
      <c r="G206" s="134">
        <f>IFERROR(VLOOKUP(B206,'Egyéni lista'!$B$4:$L$263,6,0),0)</f>
        <v>0</v>
      </c>
      <c r="H206" s="134">
        <f>IFERROR(VLOOKUP(B206,'Egyéni lista'!$B$4:$L$263,7,0),0)</f>
        <v>0</v>
      </c>
      <c r="I206" s="135">
        <f>IFERROR(VLOOKUP(B206,'Egyéni lista'!$B$4:$L$263,8,0),0)</f>
        <v>0</v>
      </c>
      <c r="J206" s="133">
        <f>IFERROR(VLOOKUP(B206,'Egyéni lista'!$B$4:$L$263,9,0),0)</f>
        <v>0</v>
      </c>
      <c r="K206" s="141">
        <f>IFERROR(VLOOKUP(B206,'Egyéni lista'!$B$4:$L$263,10,0),0)</f>
        <v>0</v>
      </c>
      <c r="L206" s="45">
        <f>IFERROR(VLOOKUP(B206,'Egyéni lista'!$B$4:$L$263,11,0),0)</f>
        <v>0</v>
      </c>
      <c r="M206" s="42">
        <f t="shared" ref="M206" si="102">SUM(E204:H207)</f>
        <v>0</v>
      </c>
    </row>
    <row r="207" spans="1:13" ht="15" hidden="1" customHeight="1" thickBot="1" x14ac:dyDescent="0.25">
      <c r="A207" s="218"/>
      <c r="B207" s="54"/>
      <c r="C207" s="46">
        <f>IFERROR(VLOOKUP(B207,'Egyéni lista'!$B$4:$L$263,2,0),0)</f>
        <v>0</v>
      </c>
      <c r="D207" s="47">
        <f>IFERROR(VLOOKUP(B207,'Egyéni lista'!$B$4:$L$263,3,0),0)</f>
        <v>0</v>
      </c>
      <c r="E207" s="136">
        <f>IFERROR(VLOOKUP(B207,'Egyéni lista'!$B$4:$L$263,4,0),0)</f>
        <v>0</v>
      </c>
      <c r="F207" s="137">
        <f>IFERROR(VLOOKUP(B207,'Egyéni lista'!$B$4:$L$263,5,0),0)</f>
        <v>0</v>
      </c>
      <c r="G207" s="137">
        <f>IFERROR(VLOOKUP(B207,'Egyéni lista'!$B$4:$L$263,6,0),0)</f>
        <v>0</v>
      </c>
      <c r="H207" s="137">
        <f>IFERROR(VLOOKUP(B207,'Egyéni lista'!$B$4:$L$263,7,0),0)</f>
        <v>0</v>
      </c>
      <c r="I207" s="138">
        <f>IFERROR(VLOOKUP(B207,'Egyéni lista'!$B$4:$L$263,8,0),0)</f>
        <v>0</v>
      </c>
      <c r="J207" s="139">
        <f>IFERROR(VLOOKUP(B207,'Egyéni lista'!$B$4:$L$263,9,0),0)</f>
        <v>0</v>
      </c>
      <c r="K207" s="142">
        <f>IFERROR(VLOOKUP(B207,'Egyéni lista'!$B$4:$L$263,10,0),0)</f>
        <v>0</v>
      </c>
      <c r="L207" s="48">
        <f>IFERROR(VLOOKUP(B207,'Egyéni lista'!$B$4:$L$263,11,0),0)</f>
        <v>0</v>
      </c>
      <c r="M207" s="49">
        <f t="shared" ref="M207" si="103">SUM(E204:H207)</f>
        <v>0</v>
      </c>
    </row>
    <row r="208" spans="1:13" ht="15" hidden="1" customHeight="1" x14ac:dyDescent="0.2">
      <c r="A208" s="216" t="s">
        <v>67</v>
      </c>
      <c r="B208" s="52"/>
      <c r="C208" s="35">
        <f>IFERROR(VLOOKUP(B208,'Egyéni lista'!$B$4:$L$263,2,0),0)</f>
        <v>0</v>
      </c>
      <c r="D208" s="36">
        <f>IFERROR(VLOOKUP(B208,'Egyéni lista'!$B$4:$L$263,3,0),0)</f>
        <v>0</v>
      </c>
      <c r="E208" s="28">
        <f>IFERROR(VLOOKUP(B208,'Egyéni lista'!$B$4:$L$263,4,0),0)</f>
        <v>0</v>
      </c>
      <c r="F208" s="28">
        <f>IFERROR(VLOOKUP(B208,'Egyéni lista'!$B$4:$L$263,5,0),0)</f>
        <v>0</v>
      </c>
      <c r="G208" s="28">
        <f>IFERROR(VLOOKUP(B208,'Egyéni lista'!$B$4:$L$263,6,0),0)</f>
        <v>0</v>
      </c>
      <c r="H208" s="28">
        <f>IFERROR(VLOOKUP(B208,'Egyéni lista'!$B$4:$L$263,7,0),0)</f>
        <v>0</v>
      </c>
      <c r="I208" s="121">
        <f>IFERROR(VLOOKUP(B208,'Egyéni lista'!$B$4:$L$263,8,0),0)</f>
        <v>0</v>
      </c>
      <c r="J208" s="132">
        <f>IFERROR(VLOOKUP(B208,'Egyéni lista'!$B$4:$L$263,9,0),0)</f>
        <v>0</v>
      </c>
      <c r="K208" s="140">
        <f>IFERROR(VLOOKUP(B208,'Egyéni lista'!$B$4:$L$263,10,0),0)</f>
        <v>0</v>
      </c>
      <c r="L208" s="37">
        <f>IFERROR(VLOOKUP(B208,'Egyéni lista'!$B$4:$L$263,11,0),0)</f>
        <v>0</v>
      </c>
      <c r="M208" s="38">
        <f t="shared" ref="M208" si="104">SUM(E208:H211)</f>
        <v>0</v>
      </c>
    </row>
    <row r="209" spans="1:13" ht="15" hidden="1" customHeight="1" x14ac:dyDescent="0.2">
      <c r="A209" s="217"/>
      <c r="B209" s="53"/>
      <c r="C209" s="39">
        <f>IFERROR(VLOOKUP(B209,'Egyéni lista'!$B$4:$L$263,2,0),0)</f>
        <v>0</v>
      </c>
      <c r="D209" s="40">
        <f>IFERROR(VLOOKUP(B209,'Egyéni lista'!$B$4:$L$263,3,0),0)</f>
        <v>0</v>
      </c>
      <c r="E209" s="20">
        <f>IFERROR(VLOOKUP(B209,'Egyéni lista'!$B$4:$L$263,4,0),0)</f>
        <v>0</v>
      </c>
      <c r="F209" s="20">
        <f>IFERROR(VLOOKUP(B209,'Egyéni lista'!$B$4:$L$263,5,0),0)</f>
        <v>0</v>
      </c>
      <c r="G209" s="20">
        <f>IFERROR(VLOOKUP(B209,'Egyéni lista'!$B$4:$L$263,6,0),0)</f>
        <v>0</v>
      </c>
      <c r="H209" s="20">
        <f>IFERROR(VLOOKUP(B209,'Egyéni lista'!$B$4:$L$263,7,0),0)</f>
        <v>0</v>
      </c>
      <c r="I209" s="122">
        <f>IFERROR(VLOOKUP(B209,'Egyéni lista'!$B$4:$L$263,8,0),0)</f>
        <v>0</v>
      </c>
      <c r="J209" s="132">
        <f>IFERROR(VLOOKUP(B209,'Egyéni lista'!$B$4:$L$263,9,0),0)</f>
        <v>0</v>
      </c>
      <c r="K209" s="140">
        <f>IFERROR(VLOOKUP(B209,'Egyéni lista'!$B$4:$L$263,10,0),0)</f>
        <v>0</v>
      </c>
      <c r="L209" s="41">
        <f>IFERROR(VLOOKUP(B209,'Egyéni lista'!$B$4:$L$263,11,0),0)</f>
        <v>0</v>
      </c>
      <c r="M209" s="42">
        <f t="shared" ref="M209" si="105">SUM(E208:H211)</f>
        <v>0</v>
      </c>
    </row>
    <row r="210" spans="1:13" ht="15" hidden="1" customHeight="1" x14ac:dyDescent="0.2">
      <c r="A210" s="217"/>
      <c r="B210" s="53"/>
      <c r="C210" s="43">
        <f>IFERROR(VLOOKUP(B210,'Egyéni lista'!$B$4:$L$263,2,0),0)</f>
        <v>0</v>
      </c>
      <c r="D210" s="44">
        <f>IFERROR(VLOOKUP(B210,'Egyéni lista'!$B$4:$L$263,3,0),0)</f>
        <v>0</v>
      </c>
      <c r="E210" s="134">
        <f>IFERROR(VLOOKUP(B210,'Egyéni lista'!$B$4:$L$263,4,0),0)</f>
        <v>0</v>
      </c>
      <c r="F210" s="134">
        <f>IFERROR(VLOOKUP(B210,'Egyéni lista'!$B$4:$L$263,5,0),0)</f>
        <v>0</v>
      </c>
      <c r="G210" s="134">
        <f>IFERROR(VLOOKUP(B210,'Egyéni lista'!$B$4:$L$263,6,0),0)</f>
        <v>0</v>
      </c>
      <c r="H210" s="134">
        <f>IFERROR(VLOOKUP(B210,'Egyéni lista'!$B$4:$L$263,7,0),0)</f>
        <v>0</v>
      </c>
      <c r="I210" s="135">
        <f>IFERROR(VLOOKUP(B210,'Egyéni lista'!$B$4:$L$263,8,0),0)</f>
        <v>0</v>
      </c>
      <c r="J210" s="133">
        <f>IFERROR(VLOOKUP(B210,'Egyéni lista'!$B$4:$L$263,9,0),0)</f>
        <v>0</v>
      </c>
      <c r="K210" s="141">
        <f>IFERROR(VLOOKUP(B210,'Egyéni lista'!$B$4:$L$263,10,0),0)</f>
        <v>0</v>
      </c>
      <c r="L210" s="45">
        <f>IFERROR(VLOOKUP(B210,'Egyéni lista'!$B$4:$L$263,11,0),0)</f>
        <v>0</v>
      </c>
      <c r="M210" s="42">
        <f t="shared" ref="M210" si="106">SUM(E208:H211)</f>
        <v>0</v>
      </c>
    </row>
    <row r="211" spans="1:13" ht="15" hidden="1" customHeight="1" thickBot="1" x14ac:dyDescent="0.25">
      <c r="A211" s="218"/>
      <c r="B211" s="54"/>
      <c r="C211" s="46">
        <f>IFERROR(VLOOKUP(B211,'Egyéni lista'!$B$4:$L$263,2,0),0)</f>
        <v>0</v>
      </c>
      <c r="D211" s="47">
        <f>IFERROR(VLOOKUP(B211,'Egyéni lista'!$B$4:$L$263,3,0),0)</f>
        <v>0</v>
      </c>
      <c r="E211" s="136">
        <f>IFERROR(VLOOKUP(B211,'Egyéni lista'!$B$4:$L$263,4,0),0)</f>
        <v>0</v>
      </c>
      <c r="F211" s="137">
        <f>IFERROR(VLOOKUP(B211,'Egyéni lista'!$B$4:$L$263,5,0),0)</f>
        <v>0</v>
      </c>
      <c r="G211" s="137">
        <f>IFERROR(VLOOKUP(B211,'Egyéni lista'!$B$4:$L$263,6,0),0)</f>
        <v>0</v>
      </c>
      <c r="H211" s="137">
        <f>IFERROR(VLOOKUP(B211,'Egyéni lista'!$B$4:$L$263,7,0),0)</f>
        <v>0</v>
      </c>
      <c r="I211" s="138">
        <f>IFERROR(VLOOKUP(B211,'Egyéni lista'!$B$4:$L$263,8,0),0)</f>
        <v>0</v>
      </c>
      <c r="J211" s="139">
        <f>IFERROR(VLOOKUP(B211,'Egyéni lista'!$B$4:$L$263,9,0),0)</f>
        <v>0</v>
      </c>
      <c r="K211" s="142">
        <f>IFERROR(VLOOKUP(B211,'Egyéni lista'!$B$4:$L$263,10,0),0)</f>
        <v>0</v>
      </c>
      <c r="L211" s="48">
        <f>IFERROR(VLOOKUP(B211,'Egyéni lista'!$B$4:$L$263,11,0),0)</f>
        <v>0</v>
      </c>
      <c r="M211" s="49">
        <f t="shared" ref="M211" si="107">SUM(E208:H211)</f>
        <v>0</v>
      </c>
    </row>
    <row r="212" spans="1:13" ht="15" hidden="1" customHeight="1" x14ac:dyDescent="0.2">
      <c r="A212" s="216" t="s">
        <v>68</v>
      </c>
      <c r="B212" s="52"/>
      <c r="C212" s="35">
        <f>IFERROR(VLOOKUP(B212,'Egyéni lista'!$B$4:$L$263,2,0),0)</f>
        <v>0</v>
      </c>
      <c r="D212" s="36">
        <f>IFERROR(VLOOKUP(B212,'Egyéni lista'!$B$4:$L$263,3,0),0)</f>
        <v>0</v>
      </c>
      <c r="E212" s="28">
        <f>IFERROR(VLOOKUP(B212,'Egyéni lista'!$B$4:$L$263,4,0),0)</f>
        <v>0</v>
      </c>
      <c r="F212" s="28">
        <f>IFERROR(VLOOKUP(B212,'Egyéni lista'!$B$4:$L$263,5,0),0)</f>
        <v>0</v>
      </c>
      <c r="G212" s="28">
        <f>IFERROR(VLOOKUP(B212,'Egyéni lista'!$B$4:$L$263,6,0),0)</f>
        <v>0</v>
      </c>
      <c r="H212" s="28">
        <f>IFERROR(VLOOKUP(B212,'Egyéni lista'!$B$4:$L$263,7,0),0)</f>
        <v>0</v>
      </c>
      <c r="I212" s="121">
        <f>IFERROR(VLOOKUP(B212,'Egyéni lista'!$B$4:$L$263,8,0),0)</f>
        <v>0</v>
      </c>
      <c r="J212" s="132">
        <f>IFERROR(VLOOKUP(B212,'Egyéni lista'!$B$4:$L$263,9,0),0)</f>
        <v>0</v>
      </c>
      <c r="K212" s="140">
        <f>IFERROR(VLOOKUP(B212,'Egyéni lista'!$B$4:$L$263,10,0),0)</f>
        <v>0</v>
      </c>
      <c r="L212" s="37">
        <f>IFERROR(VLOOKUP(B212,'Egyéni lista'!$B$4:$L$263,11,0),0)</f>
        <v>0</v>
      </c>
      <c r="M212" s="38">
        <f t="shared" ref="M212" si="108">SUM(E212:H215)</f>
        <v>0</v>
      </c>
    </row>
    <row r="213" spans="1:13" ht="15" hidden="1" customHeight="1" x14ac:dyDescent="0.2">
      <c r="A213" s="217"/>
      <c r="B213" s="53"/>
      <c r="C213" s="39">
        <f>IFERROR(VLOOKUP(B213,'Egyéni lista'!$B$4:$L$263,2,0),0)</f>
        <v>0</v>
      </c>
      <c r="D213" s="40">
        <f>IFERROR(VLOOKUP(B213,'Egyéni lista'!$B$4:$L$263,3,0),0)</f>
        <v>0</v>
      </c>
      <c r="E213" s="20">
        <f>IFERROR(VLOOKUP(B213,'Egyéni lista'!$B$4:$L$263,4,0),0)</f>
        <v>0</v>
      </c>
      <c r="F213" s="20">
        <f>IFERROR(VLOOKUP(B213,'Egyéni lista'!$B$4:$L$263,5,0),0)</f>
        <v>0</v>
      </c>
      <c r="G213" s="20">
        <f>IFERROR(VLOOKUP(B213,'Egyéni lista'!$B$4:$L$263,6,0),0)</f>
        <v>0</v>
      </c>
      <c r="H213" s="20">
        <f>IFERROR(VLOOKUP(B213,'Egyéni lista'!$B$4:$L$263,7,0),0)</f>
        <v>0</v>
      </c>
      <c r="I213" s="122">
        <f>IFERROR(VLOOKUP(B213,'Egyéni lista'!$B$4:$L$263,8,0),0)</f>
        <v>0</v>
      </c>
      <c r="J213" s="132">
        <f>IFERROR(VLOOKUP(B213,'Egyéni lista'!$B$4:$L$263,9,0),0)</f>
        <v>0</v>
      </c>
      <c r="K213" s="140">
        <f>IFERROR(VLOOKUP(B213,'Egyéni lista'!$B$4:$L$263,10,0),0)</f>
        <v>0</v>
      </c>
      <c r="L213" s="41">
        <f>IFERROR(VLOOKUP(B213,'Egyéni lista'!$B$4:$L$263,11,0),0)</f>
        <v>0</v>
      </c>
      <c r="M213" s="42">
        <f t="shared" ref="M213" si="109">SUM(E212:H215)</f>
        <v>0</v>
      </c>
    </row>
    <row r="214" spans="1:13" ht="15" hidden="1" customHeight="1" x14ac:dyDescent="0.2">
      <c r="A214" s="217"/>
      <c r="B214" s="53"/>
      <c r="C214" s="43">
        <f>IFERROR(VLOOKUP(B214,'Egyéni lista'!$B$4:$L$263,2,0),0)</f>
        <v>0</v>
      </c>
      <c r="D214" s="44">
        <f>IFERROR(VLOOKUP(B214,'Egyéni lista'!$B$4:$L$263,3,0),0)</f>
        <v>0</v>
      </c>
      <c r="E214" s="134">
        <f>IFERROR(VLOOKUP(B214,'Egyéni lista'!$B$4:$L$263,4,0),0)</f>
        <v>0</v>
      </c>
      <c r="F214" s="134">
        <f>IFERROR(VLOOKUP(B214,'Egyéni lista'!$B$4:$L$263,5,0),0)</f>
        <v>0</v>
      </c>
      <c r="G214" s="134">
        <f>IFERROR(VLOOKUP(B214,'Egyéni lista'!$B$4:$L$263,6,0),0)</f>
        <v>0</v>
      </c>
      <c r="H214" s="134">
        <f>IFERROR(VLOOKUP(B214,'Egyéni lista'!$B$4:$L$263,7,0),0)</f>
        <v>0</v>
      </c>
      <c r="I214" s="135">
        <f>IFERROR(VLOOKUP(B214,'Egyéni lista'!$B$4:$L$263,8,0),0)</f>
        <v>0</v>
      </c>
      <c r="J214" s="133">
        <f>IFERROR(VLOOKUP(B214,'Egyéni lista'!$B$4:$L$263,9,0),0)</f>
        <v>0</v>
      </c>
      <c r="K214" s="141">
        <f>IFERROR(VLOOKUP(B214,'Egyéni lista'!$B$4:$L$263,10,0),0)</f>
        <v>0</v>
      </c>
      <c r="L214" s="45">
        <f>IFERROR(VLOOKUP(B214,'Egyéni lista'!$B$4:$L$263,11,0),0)</f>
        <v>0</v>
      </c>
      <c r="M214" s="42">
        <f t="shared" ref="M214" si="110">SUM(E212:H215)</f>
        <v>0</v>
      </c>
    </row>
    <row r="215" spans="1:13" ht="15" hidden="1" customHeight="1" thickBot="1" x14ac:dyDescent="0.25">
      <c r="A215" s="218"/>
      <c r="B215" s="54"/>
      <c r="C215" s="46">
        <f>IFERROR(VLOOKUP(B215,'Egyéni lista'!$B$4:$L$263,2,0),0)</f>
        <v>0</v>
      </c>
      <c r="D215" s="47">
        <f>IFERROR(VLOOKUP(B215,'Egyéni lista'!$B$4:$L$263,3,0),0)</f>
        <v>0</v>
      </c>
      <c r="E215" s="136">
        <f>IFERROR(VLOOKUP(B215,'Egyéni lista'!$B$4:$L$263,4,0),0)</f>
        <v>0</v>
      </c>
      <c r="F215" s="137">
        <f>IFERROR(VLOOKUP(B215,'Egyéni lista'!$B$4:$L$263,5,0),0)</f>
        <v>0</v>
      </c>
      <c r="G215" s="137">
        <f>IFERROR(VLOOKUP(B215,'Egyéni lista'!$B$4:$L$263,6,0),0)</f>
        <v>0</v>
      </c>
      <c r="H215" s="137">
        <f>IFERROR(VLOOKUP(B215,'Egyéni lista'!$B$4:$L$263,7,0),0)</f>
        <v>0</v>
      </c>
      <c r="I215" s="138">
        <f>IFERROR(VLOOKUP(B215,'Egyéni lista'!$B$4:$L$263,8,0),0)</f>
        <v>0</v>
      </c>
      <c r="J215" s="139">
        <f>IFERROR(VLOOKUP(B215,'Egyéni lista'!$B$4:$L$263,9,0),0)</f>
        <v>0</v>
      </c>
      <c r="K215" s="142">
        <f>IFERROR(VLOOKUP(B215,'Egyéni lista'!$B$4:$L$263,10,0),0)</f>
        <v>0</v>
      </c>
      <c r="L215" s="48">
        <f>IFERROR(VLOOKUP(B215,'Egyéni lista'!$B$4:$L$263,11,0),0)</f>
        <v>0</v>
      </c>
      <c r="M215" s="49">
        <f t="shared" ref="M215" si="111">SUM(E212:H215)</f>
        <v>0</v>
      </c>
    </row>
    <row r="216" spans="1:13" ht="15" hidden="1" customHeight="1" x14ac:dyDescent="0.2">
      <c r="A216" s="216" t="s">
        <v>69</v>
      </c>
      <c r="B216" s="52"/>
      <c r="C216" s="35">
        <f>IFERROR(VLOOKUP(B216,'Egyéni lista'!$B$4:$L$263,2,0),0)</f>
        <v>0</v>
      </c>
      <c r="D216" s="36">
        <f>IFERROR(VLOOKUP(B216,'Egyéni lista'!$B$4:$L$263,3,0),0)</f>
        <v>0</v>
      </c>
      <c r="E216" s="28">
        <f>IFERROR(VLOOKUP(B216,'Egyéni lista'!$B$4:$L$263,4,0),0)</f>
        <v>0</v>
      </c>
      <c r="F216" s="28">
        <f>IFERROR(VLOOKUP(B216,'Egyéni lista'!$B$4:$L$263,5,0),0)</f>
        <v>0</v>
      </c>
      <c r="G216" s="28">
        <f>IFERROR(VLOOKUP(B216,'Egyéni lista'!$B$4:$L$263,6,0),0)</f>
        <v>0</v>
      </c>
      <c r="H216" s="28">
        <f>IFERROR(VLOOKUP(B216,'Egyéni lista'!$B$4:$L$263,7,0),0)</f>
        <v>0</v>
      </c>
      <c r="I216" s="121">
        <f>IFERROR(VLOOKUP(B216,'Egyéni lista'!$B$4:$L$263,8,0),0)</f>
        <v>0</v>
      </c>
      <c r="J216" s="132">
        <f>IFERROR(VLOOKUP(B216,'Egyéni lista'!$B$4:$L$263,9,0),0)</f>
        <v>0</v>
      </c>
      <c r="K216" s="140">
        <f>IFERROR(VLOOKUP(B216,'Egyéni lista'!$B$4:$L$263,10,0),0)</f>
        <v>0</v>
      </c>
      <c r="L216" s="37">
        <f>IFERROR(VLOOKUP(B216,'Egyéni lista'!$B$4:$L$263,11,0),0)</f>
        <v>0</v>
      </c>
      <c r="M216" s="38">
        <f t="shared" ref="M216" si="112">SUM(E216:H219)</f>
        <v>0</v>
      </c>
    </row>
    <row r="217" spans="1:13" ht="15" hidden="1" customHeight="1" x14ac:dyDescent="0.2">
      <c r="A217" s="217"/>
      <c r="B217" s="53"/>
      <c r="C217" s="39">
        <f>IFERROR(VLOOKUP(B217,'Egyéni lista'!$B$4:$L$263,2,0),0)</f>
        <v>0</v>
      </c>
      <c r="D217" s="40">
        <f>IFERROR(VLOOKUP(B217,'Egyéni lista'!$B$4:$L$263,3,0),0)</f>
        <v>0</v>
      </c>
      <c r="E217" s="20">
        <f>IFERROR(VLOOKUP(B217,'Egyéni lista'!$B$4:$L$263,4,0),0)</f>
        <v>0</v>
      </c>
      <c r="F217" s="20">
        <f>IFERROR(VLOOKUP(B217,'Egyéni lista'!$B$4:$L$263,5,0),0)</f>
        <v>0</v>
      </c>
      <c r="G217" s="20">
        <f>IFERROR(VLOOKUP(B217,'Egyéni lista'!$B$4:$L$263,6,0),0)</f>
        <v>0</v>
      </c>
      <c r="H217" s="20">
        <f>IFERROR(VLOOKUP(B217,'Egyéni lista'!$B$4:$L$263,7,0),0)</f>
        <v>0</v>
      </c>
      <c r="I217" s="122">
        <f>IFERROR(VLOOKUP(B217,'Egyéni lista'!$B$4:$L$263,8,0),0)</f>
        <v>0</v>
      </c>
      <c r="J217" s="132">
        <f>IFERROR(VLOOKUP(B217,'Egyéni lista'!$B$4:$L$263,9,0),0)</f>
        <v>0</v>
      </c>
      <c r="K217" s="140">
        <f>IFERROR(VLOOKUP(B217,'Egyéni lista'!$B$4:$L$263,10,0),0)</f>
        <v>0</v>
      </c>
      <c r="L217" s="41">
        <f>IFERROR(VLOOKUP(B217,'Egyéni lista'!$B$4:$L$263,11,0),0)</f>
        <v>0</v>
      </c>
      <c r="M217" s="42">
        <f t="shared" ref="M217" si="113">SUM(E216:H219)</f>
        <v>0</v>
      </c>
    </row>
    <row r="218" spans="1:13" ht="15" hidden="1" customHeight="1" x14ac:dyDescent="0.2">
      <c r="A218" s="217"/>
      <c r="B218" s="53"/>
      <c r="C218" s="43">
        <f>IFERROR(VLOOKUP(B218,'Egyéni lista'!$B$4:$L$263,2,0),0)</f>
        <v>0</v>
      </c>
      <c r="D218" s="44">
        <f>IFERROR(VLOOKUP(B218,'Egyéni lista'!$B$4:$L$263,3,0),0)</f>
        <v>0</v>
      </c>
      <c r="E218" s="134">
        <f>IFERROR(VLOOKUP(B218,'Egyéni lista'!$B$4:$L$263,4,0),0)</f>
        <v>0</v>
      </c>
      <c r="F218" s="134">
        <f>IFERROR(VLOOKUP(B218,'Egyéni lista'!$B$4:$L$263,5,0),0)</f>
        <v>0</v>
      </c>
      <c r="G218" s="134">
        <f>IFERROR(VLOOKUP(B218,'Egyéni lista'!$B$4:$L$263,6,0),0)</f>
        <v>0</v>
      </c>
      <c r="H218" s="134">
        <f>IFERROR(VLOOKUP(B218,'Egyéni lista'!$B$4:$L$263,7,0),0)</f>
        <v>0</v>
      </c>
      <c r="I218" s="135">
        <f>IFERROR(VLOOKUP(B218,'Egyéni lista'!$B$4:$L$263,8,0),0)</f>
        <v>0</v>
      </c>
      <c r="J218" s="133">
        <f>IFERROR(VLOOKUP(B218,'Egyéni lista'!$B$4:$L$263,9,0),0)</f>
        <v>0</v>
      </c>
      <c r="K218" s="141">
        <f>IFERROR(VLOOKUP(B218,'Egyéni lista'!$B$4:$L$263,10,0),0)</f>
        <v>0</v>
      </c>
      <c r="L218" s="45">
        <f>IFERROR(VLOOKUP(B218,'Egyéni lista'!$B$4:$L$263,11,0),0)</f>
        <v>0</v>
      </c>
      <c r="M218" s="42">
        <f t="shared" ref="M218" si="114">SUM(E216:H219)</f>
        <v>0</v>
      </c>
    </row>
    <row r="219" spans="1:13" ht="15" hidden="1" customHeight="1" thickBot="1" x14ac:dyDescent="0.25">
      <c r="A219" s="218"/>
      <c r="B219" s="54"/>
      <c r="C219" s="46">
        <f>IFERROR(VLOOKUP(B219,'Egyéni lista'!$B$4:$L$263,2,0),0)</f>
        <v>0</v>
      </c>
      <c r="D219" s="47">
        <f>IFERROR(VLOOKUP(B219,'Egyéni lista'!$B$4:$L$263,3,0),0)</f>
        <v>0</v>
      </c>
      <c r="E219" s="136">
        <f>IFERROR(VLOOKUP(B219,'Egyéni lista'!$B$4:$L$263,4,0),0)</f>
        <v>0</v>
      </c>
      <c r="F219" s="137">
        <f>IFERROR(VLOOKUP(B219,'Egyéni lista'!$B$4:$L$263,5,0),0)</f>
        <v>0</v>
      </c>
      <c r="G219" s="137">
        <f>IFERROR(VLOOKUP(B219,'Egyéni lista'!$B$4:$L$263,6,0),0)</f>
        <v>0</v>
      </c>
      <c r="H219" s="137">
        <f>IFERROR(VLOOKUP(B219,'Egyéni lista'!$B$4:$L$263,7,0),0)</f>
        <v>0</v>
      </c>
      <c r="I219" s="138">
        <f>IFERROR(VLOOKUP(B219,'Egyéni lista'!$B$4:$L$263,8,0),0)</f>
        <v>0</v>
      </c>
      <c r="J219" s="139">
        <f>IFERROR(VLOOKUP(B219,'Egyéni lista'!$B$4:$L$263,9,0),0)</f>
        <v>0</v>
      </c>
      <c r="K219" s="142">
        <f>IFERROR(VLOOKUP(B219,'Egyéni lista'!$B$4:$L$263,10,0),0)</f>
        <v>0</v>
      </c>
      <c r="L219" s="48">
        <f>IFERROR(VLOOKUP(B219,'Egyéni lista'!$B$4:$L$263,11,0),0)</f>
        <v>0</v>
      </c>
      <c r="M219" s="49">
        <f t="shared" ref="M219" si="115">SUM(E216:H219)</f>
        <v>0</v>
      </c>
    </row>
    <row r="220" spans="1:13" ht="15" hidden="1" customHeight="1" x14ac:dyDescent="0.2">
      <c r="A220" s="216" t="s">
        <v>70</v>
      </c>
      <c r="B220" s="52"/>
      <c r="C220" s="35">
        <f>IFERROR(VLOOKUP(B220,'Egyéni lista'!$B$4:$L$263,2,0),0)</f>
        <v>0</v>
      </c>
      <c r="D220" s="36">
        <f>IFERROR(VLOOKUP(B220,'Egyéni lista'!$B$4:$L$263,3,0),0)</f>
        <v>0</v>
      </c>
      <c r="E220" s="28">
        <f>IFERROR(VLOOKUP(B220,'Egyéni lista'!$B$4:$L$263,4,0),0)</f>
        <v>0</v>
      </c>
      <c r="F220" s="28">
        <f>IFERROR(VLOOKUP(B220,'Egyéni lista'!$B$4:$L$263,5,0),0)</f>
        <v>0</v>
      </c>
      <c r="G220" s="28">
        <f>IFERROR(VLOOKUP(B220,'Egyéni lista'!$B$4:$L$263,6,0),0)</f>
        <v>0</v>
      </c>
      <c r="H220" s="28">
        <f>IFERROR(VLOOKUP(B220,'Egyéni lista'!$B$4:$L$263,7,0),0)</f>
        <v>0</v>
      </c>
      <c r="I220" s="121">
        <f>IFERROR(VLOOKUP(B220,'Egyéni lista'!$B$4:$L$263,8,0),0)</f>
        <v>0</v>
      </c>
      <c r="J220" s="132">
        <f>IFERROR(VLOOKUP(B220,'Egyéni lista'!$B$4:$L$263,9,0),0)</f>
        <v>0</v>
      </c>
      <c r="K220" s="140">
        <f>IFERROR(VLOOKUP(B220,'Egyéni lista'!$B$4:$L$263,10,0),0)</f>
        <v>0</v>
      </c>
      <c r="L220" s="37">
        <f>IFERROR(VLOOKUP(B220,'Egyéni lista'!$B$4:$L$263,11,0),0)</f>
        <v>0</v>
      </c>
      <c r="M220" s="38">
        <f t="shared" ref="M220" si="116">SUM(E220:H223)</f>
        <v>0</v>
      </c>
    </row>
    <row r="221" spans="1:13" ht="15" hidden="1" customHeight="1" x14ac:dyDescent="0.2">
      <c r="A221" s="217"/>
      <c r="B221" s="53"/>
      <c r="C221" s="39">
        <f>IFERROR(VLOOKUP(B221,'Egyéni lista'!$B$4:$L$263,2,0),0)</f>
        <v>0</v>
      </c>
      <c r="D221" s="40">
        <f>IFERROR(VLOOKUP(B221,'Egyéni lista'!$B$4:$L$263,3,0),0)</f>
        <v>0</v>
      </c>
      <c r="E221" s="20">
        <f>IFERROR(VLOOKUP(B221,'Egyéni lista'!$B$4:$L$263,4,0),0)</f>
        <v>0</v>
      </c>
      <c r="F221" s="20">
        <f>IFERROR(VLOOKUP(B221,'Egyéni lista'!$B$4:$L$263,5,0),0)</f>
        <v>0</v>
      </c>
      <c r="G221" s="20">
        <f>IFERROR(VLOOKUP(B221,'Egyéni lista'!$B$4:$L$263,6,0),0)</f>
        <v>0</v>
      </c>
      <c r="H221" s="20">
        <f>IFERROR(VLOOKUP(B221,'Egyéni lista'!$B$4:$L$263,7,0),0)</f>
        <v>0</v>
      </c>
      <c r="I221" s="122">
        <f>IFERROR(VLOOKUP(B221,'Egyéni lista'!$B$4:$L$263,8,0),0)</f>
        <v>0</v>
      </c>
      <c r="J221" s="132">
        <f>IFERROR(VLOOKUP(B221,'Egyéni lista'!$B$4:$L$263,9,0),0)</f>
        <v>0</v>
      </c>
      <c r="K221" s="140">
        <f>IFERROR(VLOOKUP(B221,'Egyéni lista'!$B$4:$L$263,10,0),0)</f>
        <v>0</v>
      </c>
      <c r="L221" s="41">
        <f>IFERROR(VLOOKUP(B221,'Egyéni lista'!$B$4:$L$263,11,0),0)</f>
        <v>0</v>
      </c>
      <c r="M221" s="42">
        <f t="shared" ref="M221" si="117">SUM(E220:H223)</f>
        <v>0</v>
      </c>
    </row>
    <row r="222" spans="1:13" ht="15" hidden="1" customHeight="1" x14ac:dyDescent="0.2">
      <c r="A222" s="217"/>
      <c r="B222" s="53"/>
      <c r="C222" s="43">
        <f>IFERROR(VLOOKUP(B222,'Egyéni lista'!$B$4:$L$263,2,0),0)</f>
        <v>0</v>
      </c>
      <c r="D222" s="44">
        <f>IFERROR(VLOOKUP(B222,'Egyéni lista'!$B$4:$L$263,3,0),0)</f>
        <v>0</v>
      </c>
      <c r="E222" s="134">
        <f>IFERROR(VLOOKUP(B222,'Egyéni lista'!$B$4:$L$263,4,0),0)</f>
        <v>0</v>
      </c>
      <c r="F222" s="134">
        <f>IFERROR(VLOOKUP(B222,'Egyéni lista'!$B$4:$L$263,5,0),0)</f>
        <v>0</v>
      </c>
      <c r="G222" s="134">
        <f>IFERROR(VLOOKUP(B222,'Egyéni lista'!$B$4:$L$263,6,0),0)</f>
        <v>0</v>
      </c>
      <c r="H222" s="134">
        <f>IFERROR(VLOOKUP(B222,'Egyéni lista'!$B$4:$L$263,7,0),0)</f>
        <v>0</v>
      </c>
      <c r="I222" s="135">
        <f>IFERROR(VLOOKUP(B222,'Egyéni lista'!$B$4:$L$263,8,0),0)</f>
        <v>0</v>
      </c>
      <c r="J222" s="133">
        <f>IFERROR(VLOOKUP(B222,'Egyéni lista'!$B$4:$L$263,9,0),0)</f>
        <v>0</v>
      </c>
      <c r="K222" s="141">
        <f>IFERROR(VLOOKUP(B222,'Egyéni lista'!$B$4:$L$263,10,0),0)</f>
        <v>0</v>
      </c>
      <c r="L222" s="45">
        <f>IFERROR(VLOOKUP(B222,'Egyéni lista'!$B$4:$L$263,11,0),0)</f>
        <v>0</v>
      </c>
      <c r="M222" s="42">
        <f t="shared" ref="M222" si="118">SUM(E220:H223)</f>
        <v>0</v>
      </c>
    </row>
    <row r="223" spans="1:13" ht="15" hidden="1" customHeight="1" thickBot="1" x14ac:dyDescent="0.25">
      <c r="A223" s="218"/>
      <c r="B223" s="54"/>
      <c r="C223" s="46">
        <f>IFERROR(VLOOKUP(B223,'Egyéni lista'!$B$4:$L$263,2,0),0)</f>
        <v>0</v>
      </c>
      <c r="D223" s="47">
        <f>IFERROR(VLOOKUP(B223,'Egyéni lista'!$B$4:$L$263,3,0),0)</f>
        <v>0</v>
      </c>
      <c r="E223" s="136">
        <f>IFERROR(VLOOKUP(B223,'Egyéni lista'!$B$4:$L$263,4,0),0)</f>
        <v>0</v>
      </c>
      <c r="F223" s="137">
        <f>IFERROR(VLOOKUP(B223,'Egyéni lista'!$B$4:$L$263,5,0),0)</f>
        <v>0</v>
      </c>
      <c r="G223" s="137">
        <f>IFERROR(VLOOKUP(B223,'Egyéni lista'!$B$4:$L$263,6,0),0)</f>
        <v>0</v>
      </c>
      <c r="H223" s="137">
        <f>IFERROR(VLOOKUP(B223,'Egyéni lista'!$B$4:$L$263,7,0),0)</f>
        <v>0</v>
      </c>
      <c r="I223" s="138">
        <f>IFERROR(VLOOKUP(B223,'Egyéni lista'!$B$4:$L$263,8,0),0)</f>
        <v>0</v>
      </c>
      <c r="J223" s="139">
        <f>IFERROR(VLOOKUP(B223,'Egyéni lista'!$B$4:$L$263,9,0),0)</f>
        <v>0</v>
      </c>
      <c r="K223" s="142">
        <f>IFERROR(VLOOKUP(B223,'Egyéni lista'!$B$4:$L$263,10,0),0)</f>
        <v>0</v>
      </c>
      <c r="L223" s="48">
        <f>IFERROR(VLOOKUP(B223,'Egyéni lista'!$B$4:$L$263,11,0),0)</f>
        <v>0</v>
      </c>
      <c r="M223" s="49">
        <f t="shared" ref="M223" si="119">SUM(E220:H223)</f>
        <v>0</v>
      </c>
    </row>
    <row r="224" spans="1:13" ht="15" hidden="1" customHeight="1" x14ac:dyDescent="0.2">
      <c r="A224" s="216" t="s">
        <v>71</v>
      </c>
      <c r="B224" s="52"/>
      <c r="C224" s="35">
        <f>IFERROR(VLOOKUP(B224,'Egyéni lista'!$B$4:$L$263,2,0),0)</f>
        <v>0</v>
      </c>
      <c r="D224" s="36">
        <f>IFERROR(VLOOKUP(B224,'Egyéni lista'!$B$4:$L$263,3,0),0)</f>
        <v>0</v>
      </c>
      <c r="E224" s="28">
        <f>IFERROR(VLOOKUP(B224,'Egyéni lista'!$B$4:$L$263,4,0),0)</f>
        <v>0</v>
      </c>
      <c r="F224" s="28">
        <f>IFERROR(VLOOKUP(B224,'Egyéni lista'!$B$4:$L$263,5,0),0)</f>
        <v>0</v>
      </c>
      <c r="G224" s="28">
        <f>IFERROR(VLOOKUP(B224,'Egyéni lista'!$B$4:$L$263,6,0),0)</f>
        <v>0</v>
      </c>
      <c r="H224" s="28">
        <f>IFERROR(VLOOKUP(B224,'Egyéni lista'!$B$4:$L$263,7,0),0)</f>
        <v>0</v>
      </c>
      <c r="I224" s="121">
        <f>IFERROR(VLOOKUP(B224,'Egyéni lista'!$B$4:$L$263,8,0),0)</f>
        <v>0</v>
      </c>
      <c r="J224" s="132">
        <f>IFERROR(VLOOKUP(B224,'Egyéni lista'!$B$4:$L$263,9,0),0)</f>
        <v>0</v>
      </c>
      <c r="K224" s="140">
        <f>IFERROR(VLOOKUP(B224,'Egyéni lista'!$B$4:$L$263,10,0),0)</f>
        <v>0</v>
      </c>
      <c r="L224" s="37">
        <f>IFERROR(VLOOKUP(B224,'Egyéni lista'!$B$4:$L$263,11,0),0)</f>
        <v>0</v>
      </c>
      <c r="M224" s="38">
        <f t="shared" ref="M224" si="120">SUM(E224:H227)</f>
        <v>0</v>
      </c>
    </row>
    <row r="225" spans="1:13" ht="15" hidden="1" customHeight="1" x14ac:dyDescent="0.2">
      <c r="A225" s="217"/>
      <c r="B225" s="53"/>
      <c r="C225" s="39">
        <f>IFERROR(VLOOKUP(B225,'Egyéni lista'!$B$4:$L$263,2,0),0)</f>
        <v>0</v>
      </c>
      <c r="D225" s="40">
        <f>IFERROR(VLOOKUP(B225,'Egyéni lista'!$B$4:$L$263,3,0),0)</f>
        <v>0</v>
      </c>
      <c r="E225" s="20">
        <f>IFERROR(VLOOKUP(B225,'Egyéni lista'!$B$4:$L$263,4,0),0)</f>
        <v>0</v>
      </c>
      <c r="F225" s="20">
        <f>IFERROR(VLOOKUP(B225,'Egyéni lista'!$B$4:$L$263,5,0),0)</f>
        <v>0</v>
      </c>
      <c r="G225" s="20">
        <f>IFERROR(VLOOKUP(B225,'Egyéni lista'!$B$4:$L$263,6,0),0)</f>
        <v>0</v>
      </c>
      <c r="H225" s="20">
        <f>IFERROR(VLOOKUP(B225,'Egyéni lista'!$B$4:$L$263,7,0),0)</f>
        <v>0</v>
      </c>
      <c r="I225" s="122">
        <f>IFERROR(VLOOKUP(B225,'Egyéni lista'!$B$4:$L$263,8,0),0)</f>
        <v>0</v>
      </c>
      <c r="J225" s="132">
        <f>IFERROR(VLOOKUP(B225,'Egyéni lista'!$B$4:$L$263,9,0),0)</f>
        <v>0</v>
      </c>
      <c r="K225" s="140">
        <f>IFERROR(VLOOKUP(B225,'Egyéni lista'!$B$4:$L$263,10,0),0)</f>
        <v>0</v>
      </c>
      <c r="L225" s="41">
        <f>IFERROR(VLOOKUP(B225,'Egyéni lista'!$B$4:$L$263,11,0),0)</f>
        <v>0</v>
      </c>
      <c r="M225" s="42">
        <f t="shared" ref="M225" si="121">SUM(E224:H227)</f>
        <v>0</v>
      </c>
    </row>
    <row r="226" spans="1:13" ht="15" hidden="1" customHeight="1" x14ac:dyDescent="0.2">
      <c r="A226" s="217"/>
      <c r="B226" s="53"/>
      <c r="C226" s="43">
        <f>IFERROR(VLOOKUP(B226,'Egyéni lista'!$B$4:$L$263,2,0),0)</f>
        <v>0</v>
      </c>
      <c r="D226" s="44">
        <f>IFERROR(VLOOKUP(B226,'Egyéni lista'!$B$4:$L$263,3,0),0)</f>
        <v>0</v>
      </c>
      <c r="E226" s="134">
        <f>IFERROR(VLOOKUP(B226,'Egyéni lista'!$B$4:$L$263,4,0),0)</f>
        <v>0</v>
      </c>
      <c r="F226" s="134">
        <f>IFERROR(VLOOKUP(B226,'Egyéni lista'!$B$4:$L$263,5,0),0)</f>
        <v>0</v>
      </c>
      <c r="G226" s="134">
        <f>IFERROR(VLOOKUP(B226,'Egyéni lista'!$B$4:$L$263,6,0),0)</f>
        <v>0</v>
      </c>
      <c r="H226" s="134">
        <f>IFERROR(VLOOKUP(B226,'Egyéni lista'!$B$4:$L$263,7,0),0)</f>
        <v>0</v>
      </c>
      <c r="I226" s="135">
        <f>IFERROR(VLOOKUP(B226,'Egyéni lista'!$B$4:$L$263,8,0),0)</f>
        <v>0</v>
      </c>
      <c r="J226" s="133">
        <f>IFERROR(VLOOKUP(B226,'Egyéni lista'!$B$4:$L$263,9,0),0)</f>
        <v>0</v>
      </c>
      <c r="K226" s="141">
        <f>IFERROR(VLOOKUP(B226,'Egyéni lista'!$B$4:$L$263,10,0),0)</f>
        <v>0</v>
      </c>
      <c r="L226" s="45">
        <f>IFERROR(VLOOKUP(B226,'Egyéni lista'!$B$4:$L$263,11,0),0)</f>
        <v>0</v>
      </c>
      <c r="M226" s="42">
        <f t="shared" ref="M226" si="122">SUM(E224:H227)</f>
        <v>0</v>
      </c>
    </row>
    <row r="227" spans="1:13" ht="15" hidden="1" customHeight="1" thickBot="1" x14ac:dyDescent="0.25">
      <c r="A227" s="218"/>
      <c r="B227" s="54"/>
      <c r="C227" s="46">
        <f>IFERROR(VLOOKUP(B227,'Egyéni lista'!$B$4:$L$263,2,0),0)</f>
        <v>0</v>
      </c>
      <c r="D227" s="47">
        <f>IFERROR(VLOOKUP(B227,'Egyéni lista'!$B$4:$L$263,3,0),0)</f>
        <v>0</v>
      </c>
      <c r="E227" s="136">
        <f>IFERROR(VLOOKUP(B227,'Egyéni lista'!$B$4:$L$263,4,0),0)</f>
        <v>0</v>
      </c>
      <c r="F227" s="137">
        <f>IFERROR(VLOOKUP(B227,'Egyéni lista'!$B$4:$L$263,5,0),0)</f>
        <v>0</v>
      </c>
      <c r="G227" s="137">
        <f>IFERROR(VLOOKUP(B227,'Egyéni lista'!$B$4:$L$263,6,0),0)</f>
        <v>0</v>
      </c>
      <c r="H227" s="137">
        <f>IFERROR(VLOOKUP(B227,'Egyéni lista'!$B$4:$L$263,7,0),0)</f>
        <v>0</v>
      </c>
      <c r="I227" s="138">
        <f>IFERROR(VLOOKUP(B227,'Egyéni lista'!$B$4:$L$263,8,0),0)</f>
        <v>0</v>
      </c>
      <c r="J227" s="139">
        <f>IFERROR(VLOOKUP(B227,'Egyéni lista'!$B$4:$L$263,9,0),0)</f>
        <v>0</v>
      </c>
      <c r="K227" s="142">
        <f>IFERROR(VLOOKUP(B227,'Egyéni lista'!$B$4:$L$263,10,0),0)</f>
        <v>0</v>
      </c>
      <c r="L227" s="48">
        <f>IFERROR(VLOOKUP(B227,'Egyéni lista'!$B$4:$L$263,11,0),0)</f>
        <v>0</v>
      </c>
      <c r="M227" s="49">
        <f t="shared" ref="M227" si="123">SUM(E224:H227)</f>
        <v>0</v>
      </c>
    </row>
    <row r="228" spans="1:13" ht="15" hidden="1" customHeight="1" x14ac:dyDescent="0.2">
      <c r="A228" s="216" t="s">
        <v>72</v>
      </c>
      <c r="B228" s="52"/>
      <c r="C228" s="35">
        <f>IFERROR(VLOOKUP(B228,'Egyéni lista'!$B$4:$L$263,2,0),0)</f>
        <v>0</v>
      </c>
      <c r="D228" s="36">
        <f>IFERROR(VLOOKUP(B228,'Egyéni lista'!$B$4:$L$263,3,0),0)</f>
        <v>0</v>
      </c>
      <c r="E228" s="28">
        <f>IFERROR(VLOOKUP(B228,'Egyéni lista'!$B$4:$L$263,4,0),0)</f>
        <v>0</v>
      </c>
      <c r="F228" s="28">
        <f>IFERROR(VLOOKUP(B228,'Egyéni lista'!$B$4:$L$263,5,0),0)</f>
        <v>0</v>
      </c>
      <c r="G228" s="28">
        <f>IFERROR(VLOOKUP(B228,'Egyéni lista'!$B$4:$L$263,6,0),0)</f>
        <v>0</v>
      </c>
      <c r="H228" s="28">
        <f>IFERROR(VLOOKUP(B228,'Egyéni lista'!$B$4:$L$263,7,0),0)</f>
        <v>0</v>
      </c>
      <c r="I228" s="121">
        <f>IFERROR(VLOOKUP(B228,'Egyéni lista'!$B$4:$L$263,8,0),0)</f>
        <v>0</v>
      </c>
      <c r="J228" s="132">
        <f>IFERROR(VLOOKUP(B228,'Egyéni lista'!$B$4:$L$263,9,0),0)</f>
        <v>0</v>
      </c>
      <c r="K228" s="140">
        <f>IFERROR(VLOOKUP(B228,'Egyéni lista'!$B$4:$L$263,10,0),0)</f>
        <v>0</v>
      </c>
      <c r="L228" s="37">
        <f>IFERROR(VLOOKUP(B228,'Egyéni lista'!$B$4:$L$263,11,0),0)</f>
        <v>0</v>
      </c>
      <c r="M228" s="38">
        <f t="shared" ref="M228" si="124">SUM(E228:H231)</f>
        <v>0</v>
      </c>
    </row>
    <row r="229" spans="1:13" ht="15" hidden="1" customHeight="1" x14ac:dyDescent="0.2">
      <c r="A229" s="217"/>
      <c r="B229" s="53"/>
      <c r="C229" s="39">
        <f>IFERROR(VLOOKUP(B229,'Egyéni lista'!$B$4:$L$263,2,0),0)</f>
        <v>0</v>
      </c>
      <c r="D229" s="40">
        <f>IFERROR(VLOOKUP(B229,'Egyéni lista'!$B$4:$L$263,3,0),0)</f>
        <v>0</v>
      </c>
      <c r="E229" s="20">
        <f>IFERROR(VLOOKUP(B229,'Egyéni lista'!$B$4:$L$263,4,0),0)</f>
        <v>0</v>
      </c>
      <c r="F229" s="20">
        <f>IFERROR(VLOOKUP(B229,'Egyéni lista'!$B$4:$L$263,5,0),0)</f>
        <v>0</v>
      </c>
      <c r="G229" s="20">
        <f>IFERROR(VLOOKUP(B229,'Egyéni lista'!$B$4:$L$263,6,0),0)</f>
        <v>0</v>
      </c>
      <c r="H229" s="20">
        <f>IFERROR(VLOOKUP(B229,'Egyéni lista'!$B$4:$L$263,7,0),0)</f>
        <v>0</v>
      </c>
      <c r="I229" s="122">
        <f>IFERROR(VLOOKUP(B229,'Egyéni lista'!$B$4:$L$263,8,0),0)</f>
        <v>0</v>
      </c>
      <c r="J229" s="132">
        <f>IFERROR(VLOOKUP(B229,'Egyéni lista'!$B$4:$L$263,9,0),0)</f>
        <v>0</v>
      </c>
      <c r="K229" s="140">
        <f>IFERROR(VLOOKUP(B229,'Egyéni lista'!$B$4:$L$263,10,0),0)</f>
        <v>0</v>
      </c>
      <c r="L229" s="41">
        <f>IFERROR(VLOOKUP(B229,'Egyéni lista'!$B$4:$L$263,11,0),0)</f>
        <v>0</v>
      </c>
      <c r="M229" s="42">
        <f t="shared" ref="M229" si="125">SUM(E228:H231)</f>
        <v>0</v>
      </c>
    </row>
    <row r="230" spans="1:13" ht="15" hidden="1" customHeight="1" x14ac:dyDescent="0.2">
      <c r="A230" s="217"/>
      <c r="B230" s="53"/>
      <c r="C230" s="43">
        <f>IFERROR(VLOOKUP(B230,'Egyéni lista'!$B$4:$L$263,2,0),0)</f>
        <v>0</v>
      </c>
      <c r="D230" s="44">
        <f>IFERROR(VLOOKUP(B230,'Egyéni lista'!$B$4:$L$263,3,0),0)</f>
        <v>0</v>
      </c>
      <c r="E230" s="134">
        <f>IFERROR(VLOOKUP(B230,'Egyéni lista'!$B$4:$L$263,4,0),0)</f>
        <v>0</v>
      </c>
      <c r="F230" s="134">
        <f>IFERROR(VLOOKUP(B230,'Egyéni lista'!$B$4:$L$263,5,0),0)</f>
        <v>0</v>
      </c>
      <c r="G230" s="134">
        <f>IFERROR(VLOOKUP(B230,'Egyéni lista'!$B$4:$L$263,6,0),0)</f>
        <v>0</v>
      </c>
      <c r="H230" s="134">
        <f>IFERROR(VLOOKUP(B230,'Egyéni lista'!$B$4:$L$263,7,0),0)</f>
        <v>0</v>
      </c>
      <c r="I230" s="135">
        <f>IFERROR(VLOOKUP(B230,'Egyéni lista'!$B$4:$L$263,8,0),0)</f>
        <v>0</v>
      </c>
      <c r="J230" s="133">
        <f>IFERROR(VLOOKUP(B230,'Egyéni lista'!$B$4:$L$263,9,0),0)</f>
        <v>0</v>
      </c>
      <c r="K230" s="141">
        <f>IFERROR(VLOOKUP(B230,'Egyéni lista'!$B$4:$L$263,10,0),0)</f>
        <v>0</v>
      </c>
      <c r="L230" s="45">
        <f>IFERROR(VLOOKUP(B230,'Egyéni lista'!$B$4:$L$263,11,0),0)</f>
        <v>0</v>
      </c>
      <c r="M230" s="42">
        <f t="shared" ref="M230" si="126">SUM(E228:H231)</f>
        <v>0</v>
      </c>
    </row>
    <row r="231" spans="1:13" ht="15" hidden="1" customHeight="1" thickBot="1" x14ac:dyDescent="0.25">
      <c r="A231" s="218"/>
      <c r="B231" s="54"/>
      <c r="C231" s="46">
        <f>IFERROR(VLOOKUP(B231,'Egyéni lista'!$B$4:$L$263,2,0),0)</f>
        <v>0</v>
      </c>
      <c r="D231" s="47">
        <f>IFERROR(VLOOKUP(B231,'Egyéni lista'!$B$4:$L$263,3,0),0)</f>
        <v>0</v>
      </c>
      <c r="E231" s="136">
        <f>IFERROR(VLOOKUP(B231,'Egyéni lista'!$B$4:$L$263,4,0),0)</f>
        <v>0</v>
      </c>
      <c r="F231" s="137">
        <f>IFERROR(VLOOKUP(B231,'Egyéni lista'!$B$4:$L$263,5,0),0)</f>
        <v>0</v>
      </c>
      <c r="G231" s="137">
        <f>IFERROR(VLOOKUP(B231,'Egyéni lista'!$B$4:$L$263,6,0),0)</f>
        <v>0</v>
      </c>
      <c r="H231" s="137">
        <f>IFERROR(VLOOKUP(B231,'Egyéni lista'!$B$4:$L$263,7,0),0)</f>
        <v>0</v>
      </c>
      <c r="I231" s="138">
        <f>IFERROR(VLOOKUP(B231,'Egyéni lista'!$B$4:$L$263,8,0),0)</f>
        <v>0</v>
      </c>
      <c r="J231" s="139">
        <f>IFERROR(VLOOKUP(B231,'Egyéni lista'!$B$4:$L$263,9,0),0)</f>
        <v>0</v>
      </c>
      <c r="K231" s="142">
        <f>IFERROR(VLOOKUP(B231,'Egyéni lista'!$B$4:$L$263,10,0),0)</f>
        <v>0</v>
      </c>
      <c r="L231" s="48">
        <f>IFERROR(VLOOKUP(B231,'Egyéni lista'!$B$4:$L$263,11,0),0)</f>
        <v>0</v>
      </c>
      <c r="M231" s="49">
        <f t="shared" ref="M231" si="127">SUM(E228:H231)</f>
        <v>0</v>
      </c>
    </row>
    <row r="232" spans="1:13" ht="15" hidden="1" customHeight="1" x14ac:dyDescent="0.2">
      <c r="A232" s="216" t="s">
        <v>73</v>
      </c>
      <c r="B232" s="52"/>
      <c r="C232" s="35">
        <f>IFERROR(VLOOKUP(B232,'Egyéni lista'!$B$4:$L$263,2,0),0)</f>
        <v>0</v>
      </c>
      <c r="D232" s="36">
        <f>IFERROR(VLOOKUP(B232,'Egyéni lista'!$B$4:$L$263,3,0),0)</f>
        <v>0</v>
      </c>
      <c r="E232" s="28">
        <f>IFERROR(VLOOKUP(B232,'Egyéni lista'!$B$4:$L$263,4,0),0)</f>
        <v>0</v>
      </c>
      <c r="F232" s="28">
        <f>IFERROR(VLOOKUP(B232,'Egyéni lista'!$B$4:$L$263,5,0),0)</f>
        <v>0</v>
      </c>
      <c r="G232" s="28">
        <f>IFERROR(VLOOKUP(B232,'Egyéni lista'!$B$4:$L$263,6,0),0)</f>
        <v>0</v>
      </c>
      <c r="H232" s="28">
        <f>IFERROR(VLOOKUP(B232,'Egyéni lista'!$B$4:$L$263,7,0),0)</f>
        <v>0</v>
      </c>
      <c r="I232" s="121">
        <f>IFERROR(VLOOKUP(B232,'Egyéni lista'!$B$4:$L$263,8,0),0)</f>
        <v>0</v>
      </c>
      <c r="J232" s="132">
        <f>IFERROR(VLOOKUP(B232,'Egyéni lista'!$B$4:$L$263,9,0),0)</f>
        <v>0</v>
      </c>
      <c r="K232" s="140">
        <f>IFERROR(VLOOKUP(B232,'Egyéni lista'!$B$4:$L$263,10,0),0)</f>
        <v>0</v>
      </c>
      <c r="L232" s="37">
        <f>IFERROR(VLOOKUP(B232,'Egyéni lista'!$B$4:$L$263,11,0),0)</f>
        <v>0</v>
      </c>
      <c r="M232" s="38">
        <f t="shared" ref="M232" si="128">SUM(E232:H235)</f>
        <v>0</v>
      </c>
    </row>
    <row r="233" spans="1:13" ht="15" hidden="1" customHeight="1" x14ac:dyDescent="0.2">
      <c r="A233" s="217"/>
      <c r="B233" s="53"/>
      <c r="C233" s="39">
        <f>IFERROR(VLOOKUP(B233,'Egyéni lista'!$B$4:$L$263,2,0),0)</f>
        <v>0</v>
      </c>
      <c r="D233" s="40">
        <f>IFERROR(VLOOKUP(B233,'Egyéni lista'!$B$4:$L$263,3,0),0)</f>
        <v>0</v>
      </c>
      <c r="E233" s="20">
        <f>IFERROR(VLOOKUP(B233,'Egyéni lista'!$B$4:$L$263,4,0),0)</f>
        <v>0</v>
      </c>
      <c r="F233" s="20">
        <f>IFERROR(VLOOKUP(B233,'Egyéni lista'!$B$4:$L$263,5,0),0)</f>
        <v>0</v>
      </c>
      <c r="G233" s="20">
        <f>IFERROR(VLOOKUP(B233,'Egyéni lista'!$B$4:$L$263,6,0),0)</f>
        <v>0</v>
      </c>
      <c r="H233" s="20">
        <f>IFERROR(VLOOKUP(B233,'Egyéni lista'!$B$4:$L$263,7,0),0)</f>
        <v>0</v>
      </c>
      <c r="I233" s="122">
        <f>IFERROR(VLOOKUP(B233,'Egyéni lista'!$B$4:$L$263,8,0),0)</f>
        <v>0</v>
      </c>
      <c r="J233" s="132">
        <f>IFERROR(VLOOKUP(B233,'Egyéni lista'!$B$4:$L$263,9,0),0)</f>
        <v>0</v>
      </c>
      <c r="K233" s="140">
        <f>IFERROR(VLOOKUP(B233,'Egyéni lista'!$B$4:$L$263,10,0),0)</f>
        <v>0</v>
      </c>
      <c r="L233" s="41">
        <f>IFERROR(VLOOKUP(B233,'Egyéni lista'!$B$4:$L$263,11,0),0)</f>
        <v>0</v>
      </c>
      <c r="M233" s="42">
        <f t="shared" ref="M233" si="129">SUM(E232:H235)</f>
        <v>0</v>
      </c>
    </row>
    <row r="234" spans="1:13" ht="15" hidden="1" customHeight="1" x14ac:dyDescent="0.2">
      <c r="A234" s="217"/>
      <c r="B234" s="53"/>
      <c r="C234" s="43">
        <f>IFERROR(VLOOKUP(B234,'Egyéni lista'!$B$4:$L$263,2,0),0)</f>
        <v>0</v>
      </c>
      <c r="D234" s="44">
        <f>IFERROR(VLOOKUP(B234,'Egyéni lista'!$B$4:$L$263,3,0),0)</f>
        <v>0</v>
      </c>
      <c r="E234" s="134">
        <f>IFERROR(VLOOKUP(B234,'Egyéni lista'!$B$4:$L$263,4,0),0)</f>
        <v>0</v>
      </c>
      <c r="F234" s="134">
        <f>IFERROR(VLOOKUP(B234,'Egyéni lista'!$B$4:$L$263,5,0),0)</f>
        <v>0</v>
      </c>
      <c r="G234" s="134">
        <f>IFERROR(VLOOKUP(B234,'Egyéni lista'!$B$4:$L$263,6,0),0)</f>
        <v>0</v>
      </c>
      <c r="H234" s="134">
        <f>IFERROR(VLOOKUP(B234,'Egyéni lista'!$B$4:$L$263,7,0),0)</f>
        <v>0</v>
      </c>
      <c r="I234" s="135">
        <f>IFERROR(VLOOKUP(B234,'Egyéni lista'!$B$4:$L$263,8,0),0)</f>
        <v>0</v>
      </c>
      <c r="J234" s="133">
        <f>IFERROR(VLOOKUP(B234,'Egyéni lista'!$B$4:$L$263,9,0),0)</f>
        <v>0</v>
      </c>
      <c r="K234" s="141">
        <f>IFERROR(VLOOKUP(B234,'Egyéni lista'!$B$4:$L$263,10,0),0)</f>
        <v>0</v>
      </c>
      <c r="L234" s="45">
        <f>IFERROR(VLOOKUP(B234,'Egyéni lista'!$B$4:$L$263,11,0),0)</f>
        <v>0</v>
      </c>
      <c r="M234" s="42">
        <f t="shared" ref="M234" si="130">SUM(E232:H235)</f>
        <v>0</v>
      </c>
    </row>
    <row r="235" spans="1:13" ht="15" hidden="1" customHeight="1" thickBot="1" x14ac:dyDescent="0.25">
      <c r="A235" s="218"/>
      <c r="B235" s="54"/>
      <c r="C235" s="46">
        <f>IFERROR(VLOOKUP(B235,'Egyéni lista'!$B$4:$L$263,2,0),0)</f>
        <v>0</v>
      </c>
      <c r="D235" s="47">
        <f>IFERROR(VLOOKUP(B235,'Egyéni lista'!$B$4:$L$263,3,0),0)</f>
        <v>0</v>
      </c>
      <c r="E235" s="136">
        <f>IFERROR(VLOOKUP(B235,'Egyéni lista'!$B$4:$L$263,4,0),0)</f>
        <v>0</v>
      </c>
      <c r="F235" s="137">
        <f>IFERROR(VLOOKUP(B235,'Egyéni lista'!$B$4:$L$263,5,0),0)</f>
        <v>0</v>
      </c>
      <c r="G235" s="137">
        <f>IFERROR(VLOOKUP(B235,'Egyéni lista'!$B$4:$L$263,6,0),0)</f>
        <v>0</v>
      </c>
      <c r="H235" s="137">
        <f>IFERROR(VLOOKUP(B235,'Egyéni lista'!$B$4:$L$263,7,0),0)</f>
        <v>0</v>
      </c>
      <c r="I235" s="138">
        <f>IFERROR(VLOOKUP(B235,'Egyéni lista'!$B$4:$L$263,8,0),0)</f>
        <v>0</v>
      </c>
      <c r="J235" s="139">
        <f>IFERROR(VLOOKUP(B235,'Egyéni lista'!$B$4:$L$263,9,0),0)</f>
        <v>0</v>
      </c>
      <c r="K235" s="142">
        <f>IFERROR(VLOOKUP(B235,'Egyéni lista'!$B$4:$L$263,10,0),0)</f>
        <v>0</v>
      </c>
      <c r="L235" s="48">
        <f>IFERROR(VLOOKUP(B235,'Egyéni lista'!$B$4:$L$263,11,0),0)</f>
        <v>0</v>
      </c>
      <c r="M235" s="49">
        <f t="shared" ref="M235" si="131">SUM(E232:H235)</f>
        <v>0</v>
      </c>
    </row>
    <row r="236" spans="1:13" ht="15" hidden="1" customHeight="1" x14ac:dyDescent="0.2">
      <c r="A236" s="216" t="s">
        <v>74</v>
      </c>
      <c r="B236" s="52"/>
      <c r="C236" s="35">
        <f>IFERROR(VLOOKUP(B236,'Egyéni lista'!$B$4:$L$263,2,0),0)</f>
        <v>0</v>
      </c>
      <c r="D236" s="36">
        <f>IFERROR(VLOOKUP(B236,'Egyéni lista'!$B$4:$L$263,3,0),0)</f>
        <v>0</v>
      </c>
      <c r="E236" s="28">
        <f>IFERROR(VLOOKUP(B236,'Egyéni lista'!$B$4:$L$263,4,0),0)</f>
        <v>0</v>
      </c>
      <c r="F236" s="28">
        <f>IFERROR(VLOOKUP(B236,'Egyéni lista'!$B$4:$L$263,5,0),0)</f>
        <v>0</v>
      </c>
      <c r="G236" s="28">
        <f>IFERROR(VLOOKUP(B236,'Egyéni lista'!$B$4:$L$263,6,0),0)</f>
        <v>0</v>
      </c>
      <c r="H236" s="28">
        <f>IFERROR(VLOOKUP(B236,'Egyéni lista'!$B$4:$L$263,7,0),0)</f>
        <v>0</v>
      </c>
      <c r="I236" s="121">
        <f>IFERROR(VLOOKUP(B236,'Egyéni lista'!$B$4:$L$263,8,0),0)</f>
        <v>0</v>
      </c>
      <c r="J236" s="132">
        <f>IFERROR(VLOOKUP(B236,'Egyéni lista'!$B$4:$L$263,9,0),0)</f>
        <v>0</v>
      </c>
      <c r="K236" s="140">
        <f>IFERROR(VLOOKUP(B236,'Egyéni lista'!$B$4:$L$263,10,0),0)</f>
        <v>0</v>
      </c>
      <c r="L236" s="37">
        <f>IFERROR(VLOOKUP(B236,'Egyéni lista'!$B$4:$L$263,11,0),0)</f>
        <v>0</v>
      </c>
      <c r="M236" s="38">
        <f t="shared" ref="M236" si="132">SUM(E236:H239)</f>
        <v>0</v>
      </c>
    </row>
    <row r="237" spans="1:13" ht="15" hidden="1" customHeight="1" x14ac:dyDescent="0.2">
      <c r="A237" s="217"/>
      <c r="B237" s="53"/>
      <c r="C237" s="39">
        <f>IFERROR(VLOOKUP(B237,'Egyéni lista'!$B$4:$L$263,2,0),0)</f>
        <v>0</v>
      </c>
      <c r="D237" s="40">
        <f>IFERROR(VLOOKUP(B237,'Egyéni lista'!$B$4:$L$263,3,0),0)</f>
        <v>0</v>
      </c>
      <c r="E237" s="20">
        <f>IFERROR(VLOOKUP(B237,'Egyéni lista'!$B$4:$L$263,4,0),0)</f>
        <v>0</v>
      </c>
      <c r="F237" s="20">
        <f>IFERROR(VLOOKUP(B237,'Egyéni lista'!$B$4:$L$263,5,0),0)</f>
        <v>0</v>
      </c>
      <c r="G237" s="20">
        <f>IFERROR(VLOOKUP(B237,'Egyéni lista'!$B$4:$L$263,6,0),0)</f>
        <v>0</v>
      </c>
      <c r="H237" s="20">
        <f>IFERROR(VLOOKUP(B237,'Egyéni lista'!$B$4:$L$263,7,0),0)</f>
        <v>0</v>
      </c>
      <c r="I237" s="122">
        <f>IFERROR(VLOOKUP(B237,'Egyéni lista'!$B$4:$L$263,8,0),0)</f>
        <v>0</v>
      </c>
      <c r="J237" s="132">
        <f>IFERROR(VLOOKUP(B237,'Egyéni lista'!$B$4:$L$263,9,0),0)</f>
        <v>0</v>
      </c>
      <c r="K237" s="140">
        <f>IFERROR(VLOOKUP(B237,'Egyéni lista'!$B$4:$L$263,10,0),0)</f>
        <v>0</v>
      </c>
      <c r="L237" s="41">
        <f>IFERROR(VLOOKUP(B237,'Egyéni lista'!$B$4:$L$263,11,0),0)</f>
        <v>0</v>
      </c>
      <c r="M237" s="42">
        <f t="shared" ref="M237" si="133">SUM(E236:H239)</f>
        <v>0</v>
      </c>
    </row>
    <row r="238" spans="1:13" ht="15" hidden="1" customHeight="1" x14ac:dyDescent="0.2">
      <c r="A238" s="217"/>
      <c r="B238" s="53"/>
      <c r="C238" s="43">
        <f>IFERROR(VLOOKUP(B238,'Egyéni lista'!$B$4:$L$263,2,0),0)</f>
        <v>0</v>
      </c>
      <c r="D238" s="44">
        <f>IFERROR(VLOOKUP(B238,'Egyéni lista'!$B$4:$L$263,3,0),0)</f>
        <v>0</v>
      </c>
      <c r="E238" s="134">
        <f>IFERROR(VLOOKUP(B238,'Egyéni lista'!$B$4:$L$263,4,0),0)</f>
        <v>0</v>
      </c>
      <c r="F238" s="134">
        <f>IFERROR(VLOOKUP(B238,'Egyéni lista'!$B$4:$L$263,5,0),0)</f>
        <v>0</v>
      </c>
      <c r="G238" s="134">
        <f>IFERROR(VLOOKUP(B238,'Egyéni lista'!$B$4:$L$263,6,0),0)</f>
        <v>0</v>
      </c>
      <c r="H238" s="134">
        <f>IFERROR(VLOOKUP(B238,'Egyéni lista'!$B$4:$L$263,7,0),0)</f>
        <v>0</v>
      </c>
      <c r="I238" s="135">
        <f>IFERROR(VLOOKUP(B238,'Egyéni lista'!$B$4:$L$263,8,0),0)</f>
        <v>0</v>
      </c>
      <c r="J238" s="133">
        <f>IFERROR(VLOOKUP(B238,'Egyéni lista'!$B$4:$L$263,9,0),0)</f>
        <v>0</v>
      </c>
      <c r="K238" s="141">
        <f>IFERROR(VLOOKUP(B238,'Egyéni lista'!$B$4:$L$263,10,0),0)</f>
        <v>0</v>
      </c>
      <c r="L238" s="45">
        <f>IFERROR(VLOOKUP(B238,'Egyéni lista'!$B$4:$L$263,11,0),0)</f>
        <v>0</v>
      </c>
      <c r="M238" s="42">
        <f t="shared" ref="M238" si="134">SUM(E236:H239)</f>
        <v>0</v>
      </c>
    </row>
    <row r="239" spans="1:13" ht="15" hidden="1" customHeight="1" thickBot="1" x14ac:dyDescent="0.25">
      <c r="A239" s="218"/>
      <c r="B239" s="54"/>
      <c r="C239" s="46">
        <f>IFERROR(VLOOKUP(B239,'Egyéni lista'!$B$4:$L$263,2,0),0)</f>
        <v>0</v>
      </c>
      <c r="D239" s="47">
        <f>IFERROR(VLOOKUP(B239,'Egyéni lista'!$B$4:$L$263,3,0),0)</f>
        <v>0</v>
      </c>
      <c r="E239" s="136">
        <f>IFERROR(VLOOKUP(B239,'Egyéni lista'!$B$4:$L$263,4,0),0)</f>
        <v>0</v>
      </c>
      <c r="F239" s="137">
        <f>IFERROR(VLOOKUP(B239,'Egyéni lista'!$B$4:$L$263,5,0),0)</f>
        <v>0</v>
      </c>
      <c r="G239" s="137">
        <f>IFERROR(VLOOKUP(B239,'Egyéni lista'!$B$4:$L$263,6,0),0)</f>
        <v>0</v>
      </c>
      <c r="H239" s="137">
        <f>IFERROR(VLOOKUP(B239,'Egyéni lista'!$B$4:$L$263,7,0),0)</f>
        <v>0</v>
      </c>
      <c r="I239" s="138">
        <f>IFERROR(VLOOKUP(B239,'Egyéni lista'!$B$4:$L$263,8,0),0)</f>
        <v>0</v>
      </c>
      <c r="J239" s="139">
        <f>IFERROR(VLOOKUP(B239,'Egyéni lista'!$B$4:$L$263,9,0),0)</f>
        <v>0</v>
      </c>
      <c r="K239" s="142">
        <f>IFERROR(VLOOKUP(B239,'Egyéni lista'!$B$4:$L$263,10,0),0)</f>
        <v>0</v>
      </c>
      <c r="L239" s="48">
        <f>IFERROR(VLOOKUP(B239,'Egyéni lista'!$B$4:$L$263,11,0),0)</f>
        <v>0</v>
      </c>
      <c r="M239" s="49">
        <f t="shared" ref="M239" si="135">SUM(E236:H239)</f>
        <v>0</v>
      </c>
    </row>
    <row r="240" spans="1:13" ht="15" hidden="1" customHeight="1" x14ac:dyDescent="0.2">
      <c r="A240" s="216" t="s">
        <v>75</v>
      </c>
      <c r="B240" s="52"/>
      <c r="C240" s="35">
        <f>IFERROR(VLOOKUP(B240,'Egyéni lista'!$B$4:$L$263,2,0),0)</f>
        <v>0</v>
      </c>
      <c r="D240" s="36">
        <f>IFERROR(VLOOKUP(B240,'Egyéni lista'!$B$4:$L$263,3,0),0)</f>
        <v>0</v>
      </c>
      <c r="E240" s="28">
        <f>IFERROR(VLOOKUP(B240,'Egyéni lista'!$B$4:$L$263,4,0),0)</f>
        <v>0</v>
      </c>
      <c r="F240" s="28">
        <f>IFERROR(VLOOKUP(B240,'Egyéni lista'!$B$4:$L$263,5,0),0)</f>
        <v>0</v>
      </c>
      <c r="G240" s="28">
        <f>IFERROR(VLOOKUP(B240,'Egyéni lista'!$B$4:$L$263,6,0),0)</f>
        <v>0</v>
      </c>
      <c r="H240" s="28">
        <f>IFERROR(VLOOKUP(B240,'Egyéni lista'!$B$4:$L$263,7,0),0)</f>
        <v>0</v>
      </c>
      <c r="I240" s="121">
        <f>IFERROR(VLOOKUP(B240,'Egyéni lista'!$B$4:$L$263,8,0),0)</f>
        <v>0</v>
      </c>
      <c r="J240" s="132">
        <f>IFERROR(VLOOKUP(B240,'Egyéni lista'!$B$4:$L$263,9,0),0)</f>
        <v>0</v>
      </c>
      <c r="K240" s="140">
        <f>IFERROR(VLOOKUP(B240,'Egyéni lista'!$B$4:$L$263,10,0),0)</f>
        <v>0</v>
      </c>
      <c r="L240" s="37">
        <f>IFERROR(VLOOKUP(B240,'Egyéni lista'!$B$4:$L$263,11,0),0)</f>
        <v>0</v>
      </c>
      <c r="M240" s="38">
        <f t="shared" ref="M240" si="136">SUM(E240:H243)</f>
        <v>0</v>
      </c>
    </row>
    <row r="241" spans="1:13" ht="15" hidden="1" customHeight="1" x14ac:dyDescent="0.2">
      <c r="A241" s="217"/>
      <c r="B241" s="53"/>
      <c r="C241" s="39">
        <f>IFERROR(VLOOKUP(B241,'Egyéni lista'!$B$4:$L$263,2,0),0)</f>
        <v>0</v>
      </c>
      <c r="D241" s="40">
        <f>IFERROR(VLOOKUP(B241,'Egyéni lista'!$B$4:$L$263,3,0),0)</f>
        <v>0</v>
      </c>
      <c r="E241" s="20">
        <f>IFERROR(VLOOKUP(B241,'Egyéni lista'!$B$4:$L$263,4,0),0)</f>
        <v>0</v>
      </c>
      <c r="F241" s="20">
        <f>IFERROR(VLOOKUP(B241,'Egyéni lista'!$B$4:$L$263,5,0),0)</f>
        <v>0</v>
      </c>
      <c r="G241" s="20">
        <f>IFERROR(VLOOKUP(B241,'Egyéni lista'!$B$4:$L$263,6,0),0)</f>
        <v>0</v>
      </c>
      <c r="H241" s="20">
        <f>IFERROR(VLOOKUP(B241,'Egyéni lista'!$B$4:$L$263,7,0),0)</f>
        <v>0</v>
      </c>
      <c r="I241" s="122">
        <f>IFERROR(VLOOKUP(B241,'Egyéni lista'!$B$4:$L$263,8,0),0)</f>
        <v>0</v>
      </c>
      <c r="J241" s="132">
        <f>IFERROR(VLOOKUP(B241,'Egyéni lista'!$B$4:$L$263,9,0),0)</f>
        <v>0</v>
      </c>
      <c r="K241" s="140">
        <f>IFERROR(VLOOKUP(B241,'Egyéni lista'!$B$4:$L$263,10,0),0)</f>
        <v>0</v>
      </c>
      <c r="L241" s="41">
        <f>IFERROR(VLOOKUP(B241,'Egyéni lista'!$B$4:$L$263,11,0),0)</f>
        <v>0</v>
      </c>
      <c r="M241" s="42">
        <f t="shared" ref="M241" si="137">SUM(E240:H243)</f>
        <v>0</v>
      </c>
    </row>
    <row r="242" spans="1:13" ht="15" hidden="1" customHeight="1" x14ac:dyDescent="0.2">
      <c r="A242" s="217"/>
      <c r="B242" s="53"/>
      <c r="C242" s="43">
        <f>IFERROR(VLOOKUP(B242,'Egyéni lista'!$B$4:$L$263,2,0),0)</f>
        <v>0</v>
      </c>
      <c r="D242" s="44">
        <f>IFERROR(VLOOKUP(B242,'Egyéni lista'!$B$4:$L$263,3,0),0)</f>
        <v>0</v>
      </c>
      <c r="E242" s="134">
        <f>IFERROR(VLOOKUP(B242,'Egyéni lista'!$B$4:$L$263,4,0),0)</f>
        <v>0</v>
      </c>
      <c r="F242" s="134">
        <f>IFERROR(VLOOKUP(B242,'Egyéni lista'!$B$4:$L$263,5,0),0)</f>
        <v>0</v>
      </c>
      <c r="G242" s="134">
        <f>IFERROR(VLOOKUP(B242,'Egyéni lista'!$B$4:$L$263,6,0),0)</f>
        <v>0</v>
      </c>
      <c r="H242" s="134">
        <f>IFERROR(VLOOKUP(B242,'Egyéni lista'!$B$4:$L$263,7,0),0)</f>
        <v>0</v>
      </c>
      <c r="I242" s="135">
        <f>IFERROR(VLOOKUP(B242,'Egyéni lista'!$B$4:$L$263,8,0),0)</f>
        <v>0</v>
      </c>
      <c r="J242" s="133">
        <f>IFERROR(VLOOKUP(B242,'Egyéni lista'!$B$4:$L$263,9,0),0)</f>
        <v>0</v>
      </c>
      <c r="K242" s="141">
        <f>IFERROR(VLOOKUP(B242,'Egyéni lista'!$B$4:$L$263,10,0),0)</f>
        <v>0</v>
      </c>
      <c r="L242" s="45">
        <f>IFERROR(VLOOKUP(B242,'Egyéni lista'!$B$4:$L$263,11,0),0)</f>
        <v>0</v>
      </c>
      <c r="M242" s="42">
        <f t="shared" ref="M242" si="138">SUM(E240:H243)</f>
        <v>0</v>
      </c>
    </row>
    <row r="243" spans="1:13" ht="15" hidden="1" customHeight="1" thickBot="1" x14ac:dyDescent="0.25">
      <c r="A243" s="218"/>
      <c r="B243" s="54"/>
      <c r="C243" s="46">
        <f>IFERROR(VLOOKUP(B243,'Egyéni lista'!$B$4:$L$263,2,0),0)</f>
        <v>0</v>
      </c>
      <c r="D243" s="47">
        <f>IFERROR(VLOOKUP(B243,'Egyéni lista'!$B$4:$L$263,3,0),0)</f>
        <v>0</v>
      </c>
      <c r="E243" s="136">
        <f>IFERROR(VLOOKUP(B243,'Egyéni lista'!$B$4:$L$263,4,0),0)</f>
        <v>0</v>
      </c>
      <c r="F243" s="137">
        <f>IFERROR(VLOOKUP(B243,'Egyéni lista'!$B$4:$L$263,5,0),0)</f>
        <v>0</v>
      </c>
      <c r="G243" s="137">
        <f>IFERROR(VLOOKUP(B243,'Egyéni lista'!$B$4:$L$263,6,0),0)</f>
        <v>0</v>
      </c>
      <c r="H243" s="137">
        <f>IFERROR(VLOOKUP(B243,'Egyéni lista'!$B$4:$L$263,7,0),0)</f>
        <v>0</v>
      </c>
      <c r="I243" s="138">
        <f>IFERROR(VLOOKUP(B243,'Egyéni lista'!$B$4:$L$263,8,0),0)</f>
        <v>0</v>
      </c>
      <c r="J243" s="139">
        <f>IFERROR(VLOOKUP(B243,'Egyéni lista'!$B$4:$L$263,9,0),0)</f>
        <v>0</v>
      </c>
      <c r="K243" s="142">
        <f>IFERROR(VLOOKUP(B243,'Egyéni lista'!$B$4:$L$263,10,0),0)</f>
        <v>0</v>
      </c>
      <c r="L243" s="48">
        <f>IFERROR(VLOOKUP(B243,'Egyéni lista'!$B$4:$L$263,11,0),0)</f>
        <v>0</v>
      </c>
      <c r="M243" s="49">
        <f t="shared" ref="M243" si="139">SUM(E240:H243)</f>
        <v>0</v>
      </c>
    </row>
    <row r="244" spans="1:13" ht="15" hidden="1" customHeight="1" x14ac:dyDescent="0.2">
      <c r="A244" s="216" t="s">
        <v>76</v>
      </c>
      <c r="B244" s="52"/>
      <c r="C244" s="35">
        <f>IFERROR(VLOOKUP(B244,'Egyéni lista'!$B$4:$L$263,2,0),0)</f>
        <v>0</v>
      </c>
      <c r="D244" s="36">
        <f>IFERROR(VLOOKUP(B244,'Egyéni lista'!$B$4:$L$263,3,0),0)</f>
        <v>0</v>
      </c>
      <c r="E244" s="28">
        <f>IFERROR(VLOOKUP(B244,'Egyéni lista'!$B$4:$L$263,4,0),0)</f>
        <v>0</v>
      </c>
      <c r="F244" s="28">
        <f>IFERROR(VLOOKUP(B244,'Egyéni lista'!$B$4:$L$263,5,0),0)</f>
        <v>0</v>
      </c>
      <c r="G244" s="28">
        <f>IFERROR(VLOOKUP(B244,'Egyéni lista'!$B$4:$L$263,6,0),0)</f>
        <v>0</v>
      </c>
      <c r="H244" s="28">
        <f>IFERROR(VLOOKUP(B244,'Egyéni lista'!$B$4:$L$263,7,0),0)</f>
        <v>0</v>
      </c>
      <c r="I244" s="121">
        <f>IFERROR(VLOOKUP(B244,'Egyéni lista'!$B$4:$L$263,8,0),0)</f>
        <v>0</v>
      </c>
      <c r="J244" s="132">
        <f>IFERROR(VLOOKUP(B244,'Egyéni lista'!$B$4:$L$263,9,0),0)</f>
        <v>0</v>
      </c>
      <c r="K244" s="140">
        <f>IFERROR(VLOOKUP(B244,'Egyéni lista'!$B$4:$L$263,10,0),0)</f>
        <v>0</v>
      </c>
      <c r="L244" s="37">
        <f>IFERROR(VLOOKUP(B244,'Egyéni lista'!$B$4:$L$263,11,0),0)</f>
        <v>0</v>
      </c>
      <c r="M244" s="38">
        <f t="shared" ref="M244" si="140">SUM(E244:H247)</f>
        <v>0</v>
      </c>
    </row>
    <row r="245" spans="1:13" ht="15" hidden="1" customHeight="1" x14ac:dyDescent="0.2">
      <c r="A245" s="217"/>
      <c r="B245" s="53"/>
      <c r="C245" s="39">
        <f>IFERROR(VLOOKUP(B245,'Egyéni lista'!$B$4:$L$263,2,0),0)</f>
        <v>0</v>
      </c>
      <c r="D245" s="40">
        <f>IFERROR(VLOOKUP(B245,'Egyéni lista'!$B$4:$L$263,3,0),0)</f>
        <v>0</v>
      </c>
      <c r="E245" s="20">
        <f>IFERROR(VLOOKUP(B245,'Egyéni lista'!$B$4:$L$263,4,0),0)</f>
        <v>0</v>
      </c>
      <c r="F245" s="20">
        <f>IFERROR(VLOOKUP(B245,'Egyéni lista'!$B$4:$L$263,5,0),0)</f>
        <v>0</v>
      </c>
      <c r="G245" s="20">
        <f>IFERROR(VLOOKUP(B245,'Egyéni lista'!$B$4:$L$263,6,0),0)</f>
        <v>0</v>
      </c>
      <c r="H245" s="20">
        <f>IFERROR(VLOOKUP(B245,'Egyéni lista'!$B$4:$L$263,7,0),0)</f>
        <v>0</v>
      </c>
      <c r="I245" s="122">
        <f>IFERROR(VLOOKUP(B245,'Egyéni lista'!$B$4:$L$263,8,0),0)</f>
        <v>0</v>
      </c>
      <c r="J245" s="132">
        <f>IFERROR(VLOOKUP(B245,'Egyéni lista'!$B$4:$L$263,9,0),0)</f>
        <v>0</v>
      </c>
      <c r="K245" s="140">
        <f>IFERROR(VLOOKUP(B245,'Egyéni lista'!$B$4:$L$263,10,0),0)</f>
        <v>0</v>
      </c>
      <c r="L245" s="41">
        <f>IFERROR(VLOOKUP(B245,'Egyéni lista'!$B$4:$L$263,11,0),0)</f>
        <v>0</v>
      </c>
      <c r="M245" s="42">
        <f t="shared" ref="M245" si="141">SUM(E244:H247)</f>
        <v>0</v>
      </c>
    </row>
    <row r="246" spans="1:13" ht="15" hidden="1" customHeight="1" x14ac:dyDescent="0.2">
      <c r="A246" s="217"/>
      <c r="B246" s="53"/>
      <c r="C246" s="43">
        <f>IFERROR(VLOOKUP(B246,'Egyéni lista'!$B$4:$L$263,2,0),0)</f>
        <v>0</v>
      </c>
      <c r="D246" s="44">
        <f>IFERROR(VLOOKUP(B246,'Egyéni lista'!$B$4:$L$263,3,0),0)</f>
        <v>0</v>
      </c>
      <c r="E246" s="134">
        <f>IFERROR(VLOOKUP(B246,'Egyéni lista'!$B$4:$L$263,4,0),0)</f>
        <v>0</v>
      </c>
      <c r="F246" s="134">
        <f>IFERROR(VLOOKUP(B246,'Egyéni lista'!$B$4:$L$263,5,0),0)</f>
        <v>0</v>
      </c>
      <c r="G246" s="134">
        <f>IFERROR(VLOOKUP(B246,'Egyéni lista'!$B$4:$L$263,6,0),0)</f>
        <v>0</v>
      </c>
      <c r="H246" s="134">
        <f>IFERROR(VLOOKUP(B246,'Egyéni lista'!$B$4:$L$263,7,0),0)</f>
        <v>0</v>
      </c>
      <c r="I246" s="135">
        <f>IFERROR(VLOOKUP(B246,'Egyéni lista'!$B$4:$L$263,8,0),0)</f>
        <v>0</v>
      </c>
      <c r="J246" s="133">
        <f>IFERROR(VLOOKUP(B246,'Egyéni lista'!$B$4:$L$263,9,0),0)</f>
        <v>0</v>
      </c>
      <c r="K246" s="141">
        <f>IFERROR(VLOOKUP(B246,'Egyéni lista'!$B$4:$L$263,10,0),0)</f>
        <v>0</v>
      </c>
      <c r="L246" s="45">
        <f>IFERROR(VLOOKUP(B246,'Egyéni lista'!$B$4:$L$263,11,0),0)</f>
        <v>0</v>
      </c>
      <c r="M246" s="42">
        <f t="shared" ref="M246" si="142">SUM(E244:H247)</f>
        <v>0</v>
      </c>
    </row>
    <row r="247" spans="1:13" ht="15" hidden="1" customHeight="1" thickBot="1" x14ac:dyDescent="0.25">
      <c r="A247" s="218"/>
      <c r="B247" s="54"/>
      <c r="C247" s="46">
        <f>IFERROR(VLOOKUP(B247,'Egyéni lista'!$B$4:$L$263,2,0),0)</f>
        <v>0</v>
      </c>
      <c r="D247" s="47">
        <f>IFERROR(VLOOKUP(B247,'Egyéni lista'!$B$4:$L$263,3,0),0)</f>
        <v>0</v>
      </c>
      <c r="E247" s="136">
        <f>IFERROR(VLOOKUP(B247,'Egyéni lista'!$B$4:$L$263,4,0),0)</f>
        <v>0</v>
      </c>
      <c r="F247" s="137">
        <f>IFERROR(VLOOKUP(B247,'Egyéni lista'!$B$4:$L$263,5,0),0)</f>
        <v>0</v>
      </c>
      <c r="G247" s="137">
        <f>IFERROR(VLOOKUP(B247,'Egyéni lista'!$B$4:$L$263,6,0),0)</f>
        <v>0</v>
      </c>
      <c r="H247" s="137">
        <f>IFERROR(VLOOKUP(B247,'Egyéni lista'!$B$4:$L$263,7,0),0)</f>
        <v>0</v>
      </c>
      <c r="I247" s="138">
        <f>IFERROR(VLOOKUP(B247,'Egyéni lista'!$B$4:$L$263,8,0),0)</f>
        <v>0</v>
      </c>
      <c r="J247" s="139">
        <f>IFERROR(VLOOKUP(B247,'Egyéni lista'!$B$4:$L$263,9,0),0)</f>
        <v>0</v>
      </c>
      <c r="K247" s="142">
        <f>IFERROR(VLOOKUP(B247,'Egyéni lista'!$B$4:$L$263,10,0),0)</f>
        <v>0</v>
      </c>
      <c r="L247" s="48">
        <f>IFERROR(VLOOKUP(B247,'Egyéni lista'!$B$4:$L$263,11,0),0)</f>
        <v>0</v>
      </c>
      <c r="M247" s="49">
        <f t="shared" ref="M247" si="143">SUM(E244:H247)</f>
        <v>0</v>
      </c>
    </row>
    <row r="248" spans="1:13" ht="15" hidden="1" customHeight="1" x14ac:dyDescent="0.2">
      <c r="A248" s="216" t="s">
        <v>77</v>
      </c>
      <c r="B248" s="52"/>
      <c r="C248" s="35">
        <f>IFERROR(VLOOKUP(B248,'Egyéni lista'!$B$4:$L$263,2,0),0)</f>
        <v>0</v>
      </c>
      <c r="D248" s="36">
        <f>IFERROR(VLOOKUP(B248,'Egyéni lista'!$B$4:$L$263,3,0),0)</f>
        <v>0</v>
      </c>
      <c r="E248" s="28">
        <f>IFERROR(VLOOKUP(B248,'Egyéni lista'!$B$4:$L$263,4,0),0)</f>
        <v>0</v>
      </c>
      <c r="F248" s="28">
        <f>IFERROR(VLOOKUP(B248,'Egyéni lista'!$B$4:$L$263,5,0),0)</f>
        <v>0</v>
      </c>
      <c r="G248" s="28">
        <f>IFERROR(VLOOKUP(B248,'Egyéni lista'!$B$4:$L$263,6,0),0)</f>
        <v>0</v>
      </c>
      <c r="H248" s="28">
        <f>IFERROR(VLOOKUP(B248,'Egyéni lista'!$B$4:$L$263,7,0),0)</f>
        <v>0</v>
      </c>
      <c r="I248" s="121">
        <f>IFERROR(VLOOKUP(B248,'Egyéni lista'!$B$4:$L$263,8,0),0)</f>
        <v>0</v>
      </c>
      <c r="J248" s="132">
        <f>IFERROR(VLOOKUP(B248,'Egyéni lista'!$B$4:$L$263,9,0),0)</f>
        <v>0</v>
      </c>
      <c r="K248" s="140">
        <f>IFERROR(VLOOKUP(B248,'Egyéni lista'!$B$4:$L$263,10,0),0)</f>
        <v>0</v>
      </c>
      <c r="L248" s="37">
        <f>IFERROR(VLOOKUP(B248,'Egyéni lista'!$B$4:$L$263,11,0),0)</f>
        <v>0</v>
      </c>
      <c r="M248" s="38">
        <f t="shared" ref="M248" si="144">SUM(E248:H251)</f>
        <v>0</v>
      </c>
    </row>
    <row r="249" spans="1:13" ht="15" hidden="1" customHeight="1" x14ac:dyDescent="0.2">
      <c r="A249" s="217"/>
      <c r="B249" s="53"/>
      <c r="C249" s="39">
        <f>IFERROR(VLOOKUP(B249,'Egyéni lista'!$B$4:$L$263,2,0),0)</f>
        <v>0</v>
      </c>
      <c r="D249" s="40">
        <f>IFERROR(VLOOKUP(B249,'Egyéni lista'!$B$4:$L$263,3,0),0)</f>
        <v>0</v>
      </c>
      <c r="E249" s="20">
        <f>IFERROR(VLOOKUP(B249,'Egyéni lista'!$B$4:$L$263,4,0),0)</f>
        <v>0</v>
      </c>
      <c r="F249" s="20">
        <f>IFERROR(VLOOKUP(B249,'Egyéni lista'!$B$4:$L$263,5,0),0)</f>
        <v>0</v>
      </c>
      <c r="G249" s="20">
        <f>IFERROR(VLOOKUP(B249,'Egyéni lista'!$B$4:$L$263,6,0),0)</f>
        <v>0</v>
      </c>
      <c r="H249" s="20">
        <f>IFERROR(VLOOKUP(B249,'Egyéni lista'!$B$4:$L$263,7,0),0)</f>
        <v>0</v>
      </c>
      <c r="I249" s="122">
        <f>IFERROR(VLOOKUP(B249,'Egyéni lista'!$B$4:$L$263,8,0),0)</f>
        <v>0</v>
      </c>
      <c r="J249" s="132">
        <f>IFERROR(VLOOKUP(B249,'Egyéni lista'!$B$4:$L$263,9,0),0)</f>
        <v>0</v>
      </c>
      <c r="K249" s="140">
        <f>IFERROR(VLOOKUP(B249,'Egyéni lista'!$B$4:$L$263,10,0),0)</f>
        <v>0</v>
      </c>
      <c r="L249" s="41">
        <f>IFERROR(VLOOKUP(B249,'Egyéni lista'!$B$4:$L$263,11,0),0)</f>
        <v>0</v>
      </c>
      <c r="M249" s="42">
        <f t="shared" ref="M249" si="145">SUM(E248:H251)</f>
        <v>0</v>
      </c>
    </row>
    <row r="250" spans="1:13" ht="15" hidden="1" customHeight="1" x14ac:dyDescent="0.2">
      <c r="A250" s="217"/>
      <c r="B250" s="53"/>
      <c r="C250" s="43">
        <f>IFERROR(VLOOKUP(B250,'Egyéni lista'!$B$4:$L$263,2,0),0)</f>
        <v>0</v>
      </c>
      <c r="D250" s="44">
        <f>IFERROR(VLOOKUP(B250,'Egyéni lista'!$B$4:$L$263,3,0),0)</f>
        <v>0</v>
      </c>
      <c r="E250" s="134">
        <f>IFERROR(VLOOKUP(B250,'Egyéni lista'!$B$4:$L$263,4,0),0)</f>
        <v>0</v>
      </c>
      <c r="F250" s="134">
        <f>IFERROR(VLOOKUP(B250,'Egyéni lista'!$B$4:$L$263,5,0),0)</f>
        <v>0</v>
      </c>
      <c r="G250" s="134">
        <f>IFERROR(VLOOKUP(B250,'Egyéni lista'!$B$4:$L$263,6,0),0)</f>
        <v>0</v>
      </c>
      <c r="H250" s="134">
        <f>IFERROR(VLOOKUP(B250,'Egyéni lista'!$B$4:$L$263,7,0),0)</f>
        <v>0</v>
      </c>
      <c r="I250" s="135">
        <f>IFERROR(VLOOKUP(B250,'Egyéni lista'!$B$4:$L$263,8,0),0)</f>
        <v>0</v>
      </c>
      <c r="J250" s="133">
        <f>IFERROR(VLOOKUP(B250,'Egyéni lista'!$B$4:$L$263,9,0),0)</f>
        <v>0</v>
      </c>
      <c r="K250" s="141">
        <f>IFERROR(VLOOKUP(B250,'Egyéni lista'!$B$4:$L$263,10,0),0)</f>
        <v>0</v>
      </c>
      <c r="L250" s="45">
        <f>IFERROR(VLOOKUP(B250,'Egyéni lista'!$B$4:$L$263,11,0),0)</f>
        <v>0</v>
      </c>
      <c r="M250" s="42">
        <f t="shared" ref="M250" si="146">SUM(E248:H251)</f>
        <v>0</v>
      </c>
    </row>
    <row r="251" spans="1:13" ht="15" hidden="1" customHeight="1" thickBot="1" x14ac:dyDescent="0.25">
      <c r="A251" s="218"/>
      <c r="B251" s="54"/>
      <c r="C251" s="46">
        <f>IFERROR(VLOOKUP(B251,'Egyéni lista'!$B$4:$L$263,2,0),0)</f>
        <v>0</v>
      </c>
      <c r="D251" s="47">
        <f>IFERROR(VLOOKUP(B251,'Egyéni lista'!$B$4:$L$263,3,0),0)</f>
        <v>0</v>
      </c>
      <c r="E251" s="136">
        <f>IFERROR(VLOOKUP(B251,'Egyéni lista'!$B$4:$L$263,4,0),0)</f>
        <v>0</v>
      </c>
      <c r="F251" s="137">
        <f>IFERROR(VLOOKUP(B251,'Egyéni lista'!$B$4:$L$263,5,0),0)</f>
        <v>0</v>
      </c>
      <c r="G251" s="137">
        <f>IFERROR(VLOOKUP(B251,'Egyéni lista'!$B$4:$L$263,6,0),0)</f>
        <v>0</v>
      </c>
      <c r="H251" s="137">
        <f>IFERROR(VLOOKUP(B251,'Egyéni lista'!$B$4:$L$263,7,0),0)</f>
        <v>0</v>
      </c>
      <c r="I251" s="138">
        <f>IFERROR(VLOOKUP(B251,'Egyéni lista'!$B$4:$L$263,8,0),0)</f>
        <v>0</v>
      </c>
      <c r="J251" s="139">
        <f>IFERROR(VLOOKUP(B251,'Egyéni lista'!$B$4:$L$263,9,0),0)</f>
        <v>0</v>
      </c>
      <c r="K251" s="142">
        <f>IFERROR(VLOOKUP(B251,'Egyéni lista'!$B$4:$L$263,10,0),0)</f>
        <v>0</v>
      </c>
      <c r="L251" s="48">
        <f>IFERROR(VLOOKUP(B251,'Egyéni lista'!$B$4:$L$263,11,0),0)</f>
        <v>0</v>
      </c>
      <c r="M251" s="49">
        <f t="shared" ref="M251" si="147">SUM(E248:H251)</f>
        <v>0</v>
      </c>
    </row>
    <row r="252" spans="1:13" ht="15" hidden="1" customHeight="1" x14ac:dyDescent="0.2">
      <c r="A252" s="216" t="s">
        <v>78</v>
      </c>
      <c r="B252" s="52"/>
      <c r="C252" s="35">
        <f>IFERROR(VLOOKUP(B252,'Egyéni lista'!$B$4:$L$263,2,0),0)</f>
        <v>0</v>
      </c>
      <c r="D252" s="36">
        <f>IFERROR(VLOOKUP(B252,'Egyéni lista'!$B$4:$L$263,3,0),0)</f>
        <v>0</v>
      </c>
      <c r="E252" s="28">
        <f>IFERROR(VLOOKUP(B252,'Egyéni lista'!$B$4:$L$263,4,0),0)</f>
        <v>0</v>
      </c>
      <c r="F252" s="28">
        <f>IFERROR(VLOOKUP(B252,'Egyéni lista'!$B$4:$L$263,5,0),0)</f>
        <v>0</v>
      </c>
      <c r="G252" s="28">
        <f>IFERROR(VLOOKUP(B252,'Egyéni lista'!$B$4:$L$263,6,0),0)</f>
        <v>0</v>
      </c>
      <c r="H252" s="28">
        <f>IFERROR(VLOOKUP(B252,'Egyéni lista'!$B$4:$L$263,7,0),0)</f>
        <v>0</v>
      </c>
      <c r="I252" s="121">
        <f>IFERROR(VLOOKUP(B252,'Egyéni lista'!$B$4:$L$263,8,0),0)</f>
        <v>0</v>
      </c>
      <c r="J252" s="132">
        <f>IFERROR(VLOOKUP(B252,'Egyéni lista'!$B$4:$L$263,9,0),0)</f>
        <v>0</v>
      </c>
      <c r="K252" s="140">
        <f>IFERROR(VLOOKUP(B252,'Egyéni lista'!$B$4:$L$263,10,0),0)</f>
        <v>0</v>
      </c>
      <c r="L252" s="37">
        <f>IFERROR(VLOOKUP(B252,'Egyéni lista'!$B$4:$L$263,11,0),0)</f>
        <v>0</v>
      </c>
      <c r="M252" s="38">
        <f t="shared" ref="M252" si="148">SUM(E252:H255)</f>
        <v>0</v>
      </c>
    </row>
    <row r="253" spans="1:13" ht="15" hidden="1" customHeight="1" x14ac:dyDescent="0.2">
      <c r="A253" s="217"/>
      <c r="B253" s="53"/>
      <c r="C253" s="39">
        <f>IFERROR(VLOOKUP(B253,'Egyéni lista'!$B$4:$L$263,2,0),0)</f>
        <v>0</v>
      </c>
      <c r="D253" s="40">
        <f>IFERROR(VLOOKUP(B253,'Egyéni lista'!$B$4:$L$263,3,0),0)</f>
        <v>0</v>
      </c>
      <c r="E253" s="20">
        <f>IFERROR(VLOOKUP(B253,'Egyéni lista'!$B$4:$L$263,4,0),0)</f>
        <v>0</v>
      </c>
      <c r="F253" s="20">
        <f>IFERROR(VLOOKUP(B253,'Egyéni lista'!$B$4:$L$263,5,0),0)</f>
        <v>0</v>
      </c>
      <c r="G253" s="20">
        <f>IFERROR(VLOOKUP(B253,'Egyéni lista'!$B$4:$L$263,6,0),0)</f>
        <v>0</v>
      </c>
      <c r="H253" s="20">
        <f>IFERROR(VLOOKUP(B253,'Egyéni lista'!$B$4:$L$263,7,0),0)</f>
        <v>0</v>
      </c>
      <c r="I253" s="122">
        <f>IFERROR(VLOOKUP(B253,'Egyéni lista'!$B$4:$L$263,8,0),0)</f>
        <v>0</v>
      </c>
      <c r="J253" s="132">
        <f>IFERROR(VLOOKUP(B253,'Egyéni lista'!$B$4:$L$263,9,0),0)</f>
        <v>0</v>
      </c>
      <c r="K253" s="140">
        <f>IFERROR(VLOOKUP(B253,'Egyéni lista'!$B$4:$L$263,10,0),0)</f>
        <v>0</v>
      </c>
      <c r="L253" s="41">
        <f>IFERROR(VLOOKUP(B253,'Egyéni lista'!$B$4:$L$263,11,0),0)</f>
        <v>0</v>
      </c>
      <c r="M253" s="42">
        <f t="shared" ref="M253" si="149">SUM(E252:H255)</f>
        <v>0</v>
      </c>
    </row>
    <row r="254" spans="1:13" ht="15" hidden="1" customHeight="1" x14ac:dyDescent="0.2">
      <c r="A254" s="217"/>
      <c r="B254" s="53"/>
      <c r="C254" s="43">
        <f>IFERROR(VLOOKUP(B254,'Egyéni lista'!$B$4:$L$263,2,0),0)</f>
        <v>0</v>
      </c>
      <c r="D254" s="44">
        <f>IFERROR(VLOOKUP(B254,'Egyéni lista'!$B$4:$L$263,3,0),0)</f>
        <v>0</v>
      </c>
      <c r="E254" s="134">
        <f>IFERROR(VLOOKUP(B254,'Egyéni lista'!$B$4:$L$263,4,0),0)</f>
        <v>0</v>
      </c>
      <c r="F254" s="134">
        <f>IFERROR(VLOOKUP(B254,'Egyéni lista'!$B$4:$L$263,5,0),0)</f>
        <v>0</v>
      </c>
      <c r="G254" s="134">
        <f>IFERROR(VLOOKUP(B254,'Egyéni lista'!$B$4:$L$263,6,0),0)</f>
        <v>0</v>
      </c>
      <c r="H254" s="134">
        <f>IFERROR(VLOOKUP(B254,'Egyéni lista'!$B$4:$L$263,7,0),0)</f>
        <v>0</v>
      </c>
      <c r="I254" s="135">
        <f>IFERROR(VLOOKUP(B254,'Egyéni lista'!$B$4:$L$263,8,0),0)</f>
        <v>0</v>
      </c>
      <c r="J254" s="133">
        <f>IFERROR(VLOOKUP(B254,'Egyéni lista'!$B$4:$L$263,9,0),0)</f>
        <v>0</v>
      </c>
      <c r="K254" s="141">
        <f>IFERROR(VLOOKUP(B254,'Egyéni lista'!$B$4:$L$263,10,0),0)</f>
        <v>0</v>
      </c>
      <c r="L254" s="45">
        <f>IFERROR(VLOOKUP(B254,'Egyéni lista'!$B$4:$L$263,11,0),0)</f>
        <v>0</v>
      </c>
      <c r="M254" s="42">
        <f t="shared" ref="M254" si="150">SUM(E252:H255)</f>
        <v>0</v>
      </c>
    </row>
    <row r="255" spans="1:13" ht="15" hidden="1" customHeight="1" thickBot="1" x14ac:dyDescent="0.25">
      <c r="A255" s="218"/>
      <c r="B255" s="54"/>
      <c r="C255" s="46">
        <f>IFERROR(VLOOKUP(B255,'Egyéni lista'!$B$4:$L$263,2,0),0)</f>
        <v>0</v>
      </c>
      <c r="D255" s="47">
        <f>IFERROR(VLOOKUP(B255,'Egyéni lista'!$B$4:$L$263,3,0),0)</f>
        <v>0</v>
      </c>
      <c r="E255" s="136">
        <f>IFERROR(VLOOKUP(B255,'Egyéni lista'!$B$4:$L$263,4,0),0)</f>
        <v>0</v>
      </c>
      <c r="F255" s="137">
        <f>IFERROR(VLOOKUP(B255,'Egyéni lista'!$B$4:$L$263,5,0),0)</f>
        <v>0</v>
      </c>
      <c r="G255" s="137">
        <f>IFERROR(VLOOKUP(B255,'Egyéni lista'!$B$4:$L$263,6,0),0)</f>
        <v>0</v>
      </c>
      <c r="H255" s="137">
        <f>IFERROR(VLOOKUP(B255,'Egyéni lista'!$B$4:$L$263,7,0),0)</f>
        <v>0</v>
      </c>
      <c r="I255" s="138">
        <f>IFERROR(VLOOKUP(B255,'Egyéni lista'!$B$4:$L$263,8,0),0)</f>
        <v>0</v>
      </c>
      <c r="J255" s="139">
        <f>IFERROR(VLOOKUP(B255,'Egyéni lista'!$B$4:$L$263,9,0),0)</f>
        <v>0</v>
      </c>
      <c r="K255" s="142">
        <f>IFERROR(VLOOKUP(B255,'Egyéni lista'!$B$4:$L$263,10,0),0)</f>
        <v>0</v>
      </c>
      <c r="L255" s="48">
        <f>IFERROR(VLOOKUP(B255,'Egyéni lista'!$B$4:$L$263,11,0),0)</f>
        <v>0</v>
      </c>
      <c r="M255" s="49">
        <f t="shared" ref="M255" si="151">SUM(E252:H255)</f>
        <v>0</v>
      </c>
    </row>
    <row r="256" spans="1:13" ht="15" hidden="1" customHeight="1" x14ac:dyDescent="0.2">
      <c r="A256" s="216" t="s">
        <v>79</v>
      </c>
      <c r="B256" s="52"/>
      <c r="C256" s="35">
        <f>IFERROR(VLOOKUP(B256,'Egyéni lista'!$B$4:$L$263,2,0),0)</f>
        <v>0</v>
      </c>
      <c r="D256" s="36">
        <f>IFERROR(VLOOKUP(B256,'Egyéni lista'!$B$4:$L$263,3,0),0)</f>
        <v>0</v>
      </c>
      <c r="E256" s="28">
        <f>IFERROR(VLOOKUP(B256,'Egyéni lista'!$B$4:$L$263,4,0),0)</f>
        <v>0</v>
      </c>
      <c r="F256" s="28">
        <f>IFERROR(VLOOKUP(B256,'Egyéni lista'!$B$4:$L$263,5,0),0)</f>
        <v>0</v>
      </c>
      <c r="G256" s="28">
        <f>IFERROR(VLOOKUP(B256,'Egyéni lista'!$B$4:$L$263,6,0),0)</f>
        <v>0</v>
      </c>
      <c r="H256" s="28">
        <f>IFERROR(VLOOKUP(B256,'Egyéni lista'!$B$4:$L$263,7,0),0)</f>
        <v>0</v>
      </c>
      <c r="I256" s="121">
        <f>IFERROR(VLOOKUP(B256,'Egyéni lista'!$B$4:$L$263,8,0),0)</f>
        <v>0</v>
      </c>
      <c r="J256" s="132">
        <f>IFERROR(VLOOKUP(B256,'Egyéni lista'!$B$4:$L$263,9,0),0)</f>
        <v>0</v>
      </c>
      <c r="K256" s="140">
        <f>IFERROR(VLOOKUP(B256,'Egyéni lista'!$B$4:$L$263,10,0),0)</f>
        <v>0</v>
      </c>
      <c r="L256" s="37">
        <f>IFERROR(VLOOKUP(B256,'Egyéni lista'!$B$4:$L$263,11,0),0)</f>
        <v>0</v>
      </c>
      <c r="M256" s="38">
        <f t="shared" ref="M256" si="152">SUM(E256:H259)</f>
        <v>0</v>
      </c>
    </row>
    <row r="257" spans="1:13" ht="15" hidden="1" customHeight="1" x14ac:dyDescent="0.2">
      <c r="A257" s="217"/>
      <c r="B257" s="53"/>
      <c r="C257" s="39">
        <f>IFERROR(VLOOKUP(B257,'Egyéni lista'!$B$4:$L$263,2,0),0)</f>
        <v>0</v>
      </c>
      <c r="D257" s="40">
        <f>IFERROR(VLOOKUP(B257,'Egyéni lista'!$B$4:$L$263,3,0),0)</f>
        <v>0</v>
      </c>
      <c r="E257" s="20">
        <f>IFERROR(VLOOKUP(B257,'Egyéni lista'!$B$4:$L$263,4,0),0)</f>
        <v>0</v>
      </c>
      <c r="F257" s="20">
        <f>IFERROR(VLOOKUP(B257,'Egyéni lista'!$B$4:$L$263,5,0),0)</f>
        <v>0</v>
      </c>
      <c r="G257" s="20">
        <f>IFERROR(VLOOKUP(B257,'Egyéni lista'!$B$4:$L$263,6,0),0)</f>
        <v>0</v>
      </c>
      <c r="H257" s="20">
        <f>IFERROR(VLOOKUP(B257,'Egyéni lista'!$B$4:$L$263,7,0),0)</f>
        <v>0</v>
      </c>
      <c r="I257" s="122">
        <f>IFERROR(VLOOKUP(B257,'Egyéni lista'!$B$4:$L$263,8,0),0)</f>
        <v>0</v>
      </c>
      <c r="J257" s="132">
        <f>IFERROR(VLOOKUP(B257,'Egyéni lista'!$B$4:$L$263,9,0),0)</f>
        <v>0</v>
      </c>
      <c r="K257" s="140">
        <f>IFERROR(VLOOKUP(B257,'Egyéni lista'!$B$4:$L$263,10,0),0)</f>
        <v>0</v>
      </c>
      <c r="L257" s="41">
        <f>IFERROR(VLOOKUP(B257,'Egyéni lista'!$B$4:$L$263,11,0),0)</f>
        <v>0</v>
      </c>
      <c r="M257" s="42">
        <f t="shared" ref="M257" si="153">SUM(E256:H259)</f>
        <v>0</v>
      </c>
    </row>
    <row r="258" spans="1:13" ht="15" hidden="1" customHeight="1" x14ac:dyDescent="0.2">
      <c r="A258" s="217"/>
      <c r="B258" s="53"/>
      <c r="C258" s="43">
        <f>IFERROR(VLOOKUP(B258,'Egyéni lista'!$B$4:$L$263,2,0),0)</f>
        <v>0</v>
      </c>
      <c r="D258" s="44">
        <f>IFERROR(VLOOKUP(B258,'Egyéni lista'!$B$4:$L$263,3,0),0)</f>
        <v>0</v>
      </c>
      <c r="E258" s="134">
        <f>IFERROR(VLOOKUP(B258,'Egyéni lista'!$B$4:$L$263,4,0),0)</f>
        <v>0</v>
      </c>
      <c r="F258" s="134">
        <f>IFERROR(VLOOKUP(B258,'Egyéni lista'!$B$4:$L$263,5,0),0)</f>
        <v>0</v>
      </c>
      <c r="G258" s="134">
        <f>IFERROR(VLOOKUP(B258,'Egyéni lista'!$B$4:$L$263,6,0),0)</f>
        <v>0</v>
      </c>
      <c r="H258" s="134">
        <f>IFERROR(VLOOKUP(B258,'Egyéni lista'!$B$4:$L$263,7,0),0)</f>
        <v>0</v>
      </c>
      <c r="I258" s="135">
        <f>IFERROR(VLOOKUP(B258,'Egyéni lista'!$B$4:$L$263,8,0),0)</f>
        <v>0</v>
      </c>
      <c r="J258" s="133">
        <f>IFERROR(VLOOKUP(B258,'Egyéni lista'!$B$4:$L$263,9,0),0)</f>
        <v>0</v>
      </c>
      <c r="K258" s="141">
        <f>IFERROR(VLOOKUP(B258,'Egyéni lista'!$B$4:$L$263,10,0),0)</f>
        <v>0</v>
      </c>
      <c r="L258" s="45">
        <f>IFERROR(VLOOKUP(B258,'Egyéni lista'!$B$4:$L$263,11,0),0)</f>
        <v>0</v>
      </c>
      <c r="M258" s="42">
        <f t="shared" ref="M258" si="154">SUM(E256:H259)</f>
        <v>0</v>
      </c>
    </row>
    <row r="259" spans="1:13" ht="15" hidden="1" customHeight="1" thickBot="1" x14ac:dyDescent="0.25">
      <c r="A259" s="218"/>
      <c r="B259" s="54"/>
      <c r="C259" s="46">
        <f>IFERROR(VLOOKUP(B259,'Egyéni lista'!$B$4:$L$263,2,0),0)</f>
        <v>0</v>
      </c>
      <c r="D259" s="47">
        <f>IFERROR(VLOOKUP(B259,'Egyéni lista'!$B$4:$L$263,3,0),0)</f>
        <v>0</v>
      </c>
      <c r="E259" s="136">
        <f>IFERROR(VLOOKUP(B259,'Egyéni lista'!$B$4:$L$263,4,0),0)</f>
        <v>0</v>
      </c>
      <c r="F259" s="137">
        <f>IFERROR(VLOOKUP(B259,'Egyéni lista'!$B$4:$L$263,5,0),0)</f>
        <v>0</v>
      </c>
      <c r="G259" s="137">
        <f>IFERROR(VLOOKUP(B259,'Egyéni lista'!$B$4:$L$263,6,0),0)</f>
        <v>0</v>
      </c>
      <c r="H259" s="137">
        <f>IFERROR(VLOOKUP(B259,'Egyéni lista'!$B$4:$L$263,7,0),0)</f>
        <v>0</v>
      </c>
      <c r="I259" s="138">
        <f>IFERROR(VLOOKUP(B259,'Egyéni lista'!$B$4:$L$263,8,0),0)</f>
        <v>0</v>
      </c>
      <c r="J259" s="139">
        <f>IFERROR(VLOOKUP(B259,'Egyéni lista'!$B$4:$L$263,9,0),0)</f>
        <v>0</v>
      </c>
      <c r="K259" s="142">
        <f>IFERROR(VLOOKUP(B259,'Egyéni lista'!$B$4:$L$263,10,0),0)</f>
        <v>0</v>
      </c>
      <c r="L259" s="48">
        <f>IFERROR(VLOOKUP(B259,'Egyéni lista'!$B$4:$L$263,11,0),0)</f>
        <v>0</v>
      </c>
      <c r="M259" s="49">
        <f t="shared" ref="M259" si="155">SUM(E256:H259)</f>
        <v>0</v>
      </c>
    </row>
    <row r="260" spans="1:13" ht="15" hidden="1" customHeight="1" x14ac:dyDescent="0.2">
      <c r="A260" s="216" t="s">
        <v>80</v>
      </c>
      <c r="B260" s="52"/>
      <c r="C260" s="35">
        <f>IFERROR(VLOOKUP(B260,'Egyéni lista'!$B$4:$L$263,2,0),0)</f>
        <v>0</v>
      </c>
      <c r="D260" s="36">
        <f>IFERROR(VLOOKUP(B260,'Egyéni lista'!$B$4:$L$263,3,0),0)</f>
        <v>0</v>
      </c>
      <c r="E260" s="28">
        <f>IFERROR(VLOOKUP(B260,'Egyéni lista'!$B$4:$L$263,4,0),0)</f>
        <v>0</v>
      </c>
      <c r="F260" s="28">
        <f>IFERROR(VLOOKUP(B260,'Egyéni lista'!$B$4:$L$263,5,0),0)</f>
        <v>0</v>
      </c>
      <c r="G260" s="28">
        <f>IFERROR(VLOOKUP(B260,'Egyéni lista'!$B$4:$L$263,6,0),0)</f>
        <v>0</v>
      </c>
      <c r="H260" s="28">
        <f>IFERROR(VLOOKUP(B260,'Egyéni lista'!$B$4:$L$263,7,0),0)</f>
        <v>0</v>
      </c>
      <c r="I260" s="121">
        <f>IFERROR(VLOOKUP(B260,'Egyéni lista'!$B$4:$L$263,8,0),0)</f>
        <v>0</v>
      </c>
      <c r="J260" s="132">
        <f>IFERROR(VLOOKUP(B260,'Egyéni lista'!$B$4:$L$263,9,0),0)</f>
        <v>0</v>
      </c>
      <c r="K260" s="140">
        <f>IFERROR(VLOOKUP(B260,'Egyéni lista'!$B$4:$L$263,10,0),0)</f>
        <v>0</v>
      </c>
      <c r="L260" s="37">
        <f>IFERROR(VLOOKUP(B260,'Egyéni lista'!$B$4:$L$263,11,0),0)</f>
        <v>0</v>
      </c>
      <c r="M260" s="38">
        <f t="shared" ref="M260" si="156">SUM(E260:H263)</f>
        <v>0</v>
      </c>
    </row>
    <row r="261" spans="1:13" ht="15" hidden="1" customHeight="1" x14ac:dyDescent="0.2">
      <c r="A261" s="217"/>
      <c r="B261" s="53"/>
      <c r="C261" s="39">
        <f>IFERROR(VLOOKUP(B261,'Egyéni lista'!$B$4:$L$263,2,0),0)</f>
        <v>0</v>
      </c>
      <c r="D261" s="40">
        <f>IFERROR(VLOOKUP(B261,'Egyéni lista'!$B$4:$L$263,3,0),0)</f>
        <v>0</v>
      </c>
      <c r="E261" s="20">
        <f>IFERROR(VLOOKUP(B261,'Egyéni lista'!$B$4:$L$263,4,0),0)</f>
        <v>0</v>
      </c>
      <c r="F261" s="20">
        <f>IFERROR(VLOOKUP(B261,'Egyéni lista'!$B$4:$L$263,5,0),0)</f>
        <v>0</v>
      </c>
      <c r="G261" s="20">
        <f>IFERROR(VLOOKUP(B261,'Egyéni lista'!$B$4:$L$263,6,0),0)</f>
        <v>0</v>
      </c>
      <c r="H261" s="20">
        <f>IFERROR(VLOOKUP(B261,'Egyéni lista'!$B$4:$L$263,7,0),0)</f>
        <v>0</v>
      </c>
      <c r="I261" s="122">
        <f>IFERROR(VLOOKUP(B261,'Egyéni lista'!$B$4:$L$263,8,0),0)</f>
        <v>0</v>
      </c>
      <c r="J261" s="132">
        <f>IFERROR(VLOOKUP(B261,'Egyéni lista'!$B$4:$L$263,9,0),0)</f>
        <v>0</v>
      </c>
      <c r="K261" s="140">
        <f>IFERROR(VLOOKUP(B261,'Egyéni lista'!$B$4:$L$263,10,0),0)</f>
        <v>0</v>
      </c>
      <c r="L261" s="41">
        <f>IFERROR(VLOOKUP(B261,'Egyéni lista'!$B$4:$L$263,11,0),0)</f>
        <v>0</v>
      </c>
      <c r="M261" s="42">
        <f t="shared" ref="M261" si="157">SUM(E260:H263)</f>
        <v>0</v>
      </c>
    </row>
    <row r="262" spans="1:13" ht="15" hidden="1" customHeight="1" x14ac:dyDescent="0.2">
      <c r="A262" s="217"/>
      <c r="B262" s="53"/>
      <c r="C262" s="43">
        <f>IFERROR(VLOOKUP(B262,'Egyéni lista'!$B$4:$L$263,2,0),0)</f>
        <v>0</v>
      </c>
      <c r="D262" s="44">
        <f>IFERROR(VLOOKUP(B262,'Egyéni lista'!$B$4:$L$263,3,0),0)</f>
        <v>0</v>
      </c>
      <c r="E262" s="134">
        <f>IFERROR(VLOOKUP(B262,'Egyéni lista'!$B$4:$L$263,4,0),0)</f>
        <v>0</v>
      </c>
      <c r="F262" s="134">
        <f>IFERROR(VLOOKUP(B262,'Egyéni lista'!$B$4:$L$263,5,0),0)</f>
        <v>0</v>
      </c>
      <c r="G262" s="134">
        <f>IFERROR(VLOOKUP(B262,'Egyéni lista'!$B$4:$L$263,6,0),0)</f>
        <v>0</v>
      </c>
      <c r="H262" s="134">
        <f>IFERROR(VLOOKUP(B262,'Egyéni lista'!$B$4:$L$263,7,0),0)</f>
        <v>0</v>
      </c>
      <c r="I262" s="135">
        <f>IFERROR(VLOOKUP(B262,'Egyéni lista'!$B$4:$L$263,8,0),0)</f>
        <v>0</v>
      </c>
      <c r="J262" s="133">
        <f>IFERROR(VLOOKUP(B262,'Egyéni lista'!$B$4:$L$263,9,0),0)</f>
        <v>0</v>
      </c>
      <c r="K262" s="141">
        <f>IFERROR(VLOOKUP(B262,'Egyéni lista'!$B$4:$L$263,10,0),0)</f>
        <v>0</v>
      </c>
      <c r="L262" s="45">
        <f>IFERROR(VLOOKUP(B262,'Egyéni lista'!$B$4:$L$263,11,0),0)</f>
        <v>0</v>
      </c>
      <c r="M262" s="42">
        <f t="shared" ref="M262" si="158">SUM(E260:H263)</f>
        <v>0</v>
      </c>
    </row>
    <row r="263" spans="1:13" ht="15" hidden="1" customHeight="1" thickBot="1" x14ac:dyDescent="0.25">
      <c r="A263" s="218"/>
      <c r="B263" s="54"/>
      <c r="C263" s="46">
        <f>IFERROR(VLOOKUP(B263,'Egyéni lista'!$B$4:$L$263,2,0),0)</f>
        <v>0</v>
      </c>
      <c r="D263" s="47">
        <f>IFERROR(VLOOKUP(B263,'Egyéni lista'!$B$4:$L$263,3,0),0)</f>
        <v>0</v>
      </c>
      <c r="E263" s="136">
        <f>IFERROR(VLOOKUP(B263,'Egyéni lista'!$B$4:$L$263,4,0),0)</f>
        <v>0</v>
      </c>
      <c r="F263" s="137">
        <f>IFERROR(VLOOKUP(B263,'Egyéni lista'!$B$4:$L$263,5,0),0)</f>
        <v>0</v>
      </c>
      <c r="G263" s="137">
        <f>IFERROR(VLOOKUP(B263,'Egyéni lista'!$B$4:$L$263,6,0),0)</f>
        <v>0</v>
      </c>
      <c r="H263" s="137">
        <f>IFERROR(VLOOKUP(B263,'Egyéni lista'!$B$4:$L$263,7,0),0)</f>
        <v>0</v>
      </c>
      <c r="I263" s="138">
        <f>IFERROR(VLOOKUP(B263,'Egyéni lista'!$B$4:$L$263,8,0),0)</f>
        <v>0</v>
      </c>
      <c r="J263" s="139">
        <f>IFERROR(VLOOKUP(B263,'Egyéni lista'!$B$4:$L$263,9,0),0)</f>
        <v>0</v>
      </c>
      <c r="K263" s="142">
        <f>IFERROR(VLOOKUP(B263,'Egyéni lista'!$B$4:$L$263,10,0),0)</f>
        <v>0</v>
      </c>
      <c r="L263" s="48">
        <f>IFERROR(VLOOKUP(B263,'Egyéni lista'!$B$4:$L$263,11,0),0)</f>
        <v>0</v>
      </c>
      <c r="M263" s="49">
        <f t="shared" ref="M263" si="159">SUM(E260:H263)</f>
        <v>0</v>
      </c>
    </row>
    <row r="264" spans="1:13" ht="15" hidden="1" customHeight="1" x14ac:dyDescent="0.2">
      <c r="A264" s="216" t="s">
        <v>81</v>
      </c>
      <c r="B264" s="52"/>
      <c r="C264" s="35">
        <f>IFERROR(VLOOKUP(B264,'Egyéni lista'!$B$4:$L$263,2,0),0)</f>
        <v>0</v>
      </c>
      <c r="D264" s="36">
        <f>IFERROR(VLOOKUP(B264,'Egyéni lista'!$B$4:$L$263,3,0),0)</f>
        <v>0</v>
      </c>
      <c r="E264" s="28">
        <f>IFERROR(VLOOKUP(B264,'Egyéni lista'!$B$4:$L$263,4,0),0)</f>
        <v>0</v>
      </c>
      <c r="F264" s="28">
        <f>IFERROR(VLOOKUP(B264,'Egyéni lista'!$B$4:$L$263,5,0),0)</f>
        <v>0</v>
      </c>
      <c r="G264" s="28">
        <f>IFERROR(VLOOKUP(B264,'Egyéni lista'!$B$4:$L$263,6,0),0)</f>
        <v>0</v>
      </c>
      <c r="H264" s="28">
        <f>IFERROR(VLOOKUP(B264,'Egyéni lista'!$B$4:$L$263,7,0),0)</f>
        <v>0</v>
      </c>
      <c r="I264" s="121">
        <f>IFERROR(VLOOKUP(B264,'Egyéni lista'!$B$4:$L$263,8,0),0)</f>
        <v>0</v>
      </c>
      <c r="J264" s="132">
        <f>IFERROR(VLOOKUP(B264,'Egyéni lista'!$B$4:$L$263,9,0),0)</f>
        <v>0</v>
      </c>
      <c r="K264" s="140">
        <f>IFERROR(VLOOKUP(B264,'Egyéni lista'!$B$4:$L$263,10,0),0)</f>
        <v>0</v>
      </c>
      <c r="L264" s="37">
        <f>IFERROR(VLOOKUP(B264,'Egyéni lista'!$B$4:$L$263,11,0),0)</f>
        <v>0</v>
      </c>
      <c r="M264" s="38">
        <f t="shared" ref="M264" si="160">SUM(E264:H267)</f>
        <v>0</v>
      </c>
    </row>
    <row r="265" spans="1:13" ht="15" hidden="1" customHeight="1" x14ac:dyDescent="0.2">
      <c r="A265" s="217"/>
      <c r="B265" s="53"/>
      <c r="C265" s="39">
        <f>IFERROR(VLOOKUP(B265,'Egyéni lista'!$B$4:$L$263,2,0),0)</f>
        <v>0</v>
      </c>
      <c r="D265" s="40">
        <f>IFERROR(VLOOKUP(B265,'Egyéni lista'!$B$4:$L$263,3,0),0)</f>
        <v>0</v>
      </c>
      <c r="E265" s="20">
        <f>IFERROR(VLOOKUP(B265,'Egyéni lista'!$B$4:$L$263,4,0),0)</f>
        <v>0</v>
      </c>
      <c r="F265" s="20">
        <f>IFERROR(VLOOKUP(B265,'Egyéni lista'!$B$4:$L$263,5,0),0)</f>
        <v>0</v>
      </c>
      <c r="G265" s="20">
        <f>IFERROR(VLOOKUP(B265,'Egyéni lista'!$B$4:$L$263,6,0),0)</f>
        <v>0</v>
      </c>
      <c r="H265" s="20">
        <f>IFERROR(VLOOKUP(B265,'Egyéni lista'!$B$4:$L$263,7,0),0)</f>
        <v>0</v>
      </c>
      <c r="I265" s="122">
        <f>IFERROR(VLOOKUP(B265,'Egyéni lista'!$B$4:$L$263,8,0),0)</f>
        <v>0</v>
      </c>
      <c r="J265" s="132">
        <f>IFERROR(VLOOKUP(B265,'Egyéni lista'!$B$4:$L$263,9,0),0)</f>
        <v>0</v>
      </c>
      <c r="K265" s="140">
        <f>IFERROR(VLOOKUP(B265,'Egyéni lista'!$B$4:$L$263,10,0),0)</f>
        <v>0</v>
      </c>
      <c r="L265" s="41">
        <f>IFERROR(VLOOKUP(B265,'Egyéni lista'!$B$4:$L$263,11,0),0)</f>
        <v>0</v>
      </c>
      <c r="M265" s="42">
        <f t="shared" ref="M265" si="161">SUM(E264:H267)</f>
        <v>0</v>
      </c>
    </row>
    <row r="266" spans="1:13" ht="15" hidden="1" customHeight="1" x14ac:dyDescent="0.2">
      <c r="A266" s="217"/>
      <c r="B266" s="53"/>
      <c r="C266" s="43">
        <f>IFERROR(VLOOKUP(B266,'Egyéni lista'!$B$4:$L$263,2,0),0)</f>
        <v>0</v>
      </c>
      <c r="D266" s="44">
        <f>IFERROR(VLOOKUP(B266,'Egyéni lista'!$B$4:$L$263,3,0),0)</f>
        <v>0</v>
      </c>
      <c r="E266" s="134">
        <f>IFERROR(VLOOKUP(B266,'Egyéni lista'!$B$4:$L$263,4,0),0)</f>
        <v>0</v>
      </c>
      <c r="F266" s="134">
        <f>IFERROR(VLOOKUP(B266,'Egyéni lista'!$B$4:$L$263,5,0),0)</f>
        <v>0</v>
      </c>
      <c r="G266" s="134">
        <f>IFERROR(VLOOKUP(B266,'Egyéni lista'!$B$4:$L$263,6,0),0)</f>
        <v>0</v>
      </c>
      <c r="H266" s="134">
        <f>IFERROR(VLOOKUP(B266,'Egyéni lista'!$B$4:$L$263,7,0),0)</f>
        <v>0</v>
      </c>
      <c r="I266" s="135">
        <f>IFERROR(VLOOKUP(B266,'Egyéni lista'!$B$4:$L$263,8,0),0)</f>
        <v>0</v>
      </c>
      <c r="J266" s="133">
        <f>IFERROR(VLOOKUP(B266,'Egyéni lista'!$B$4:$L$263,9,0),0)</f>
        <v>0</v>
      </c>
      <c r="K266" s="141">
        <f>IFERROR(VLOOKUP(B266,'Egyéni lista'!$B$4:$L$263,10,0),0)</f>
        <v>0</v>
      </c>
      <c r="L266" s="45">
        <f>IFERROR(VLOOKUP(B266,'Egyéni lista'!$B$4:$L$263,11,0),0)</f>
        <v>0</v>
      </c>
      <c r="M266" s="42">
        <f t="shared" ref="M266" si="162">SUM(E264:H267)</f>
        <v>0</v>
      </c>
    </row>
    <row r="267" spans="1:13" ht="15" hidden="1" customHeight="1" thickBot="1" x14ac:dyDescent="0.25">
      <c r="A267" s="218"/>
      <c r="B267" s="54"/>
      <c r="C267" s="46">
        <f>IFERROR(VLOOKUP(B267,'Egyéni lista'!$B$4:$L$263,2,0),0)</f>
        <v>0</v>
      </c>
      <c r="D267" s="47">
        <f>IFERROR(VLOOKUP(B267,'Egyéni lista'!$B$4:$L$263,3,0),0)</f>
        <v>0</v>
      </c>
      <c r="E267" s="136">
        <f>IFERROR(VLOOKUP(B267,'Egyéni lista'!$B$4:$L$263,4,0),0)</f>
        <v>0</v>
      </c>
      <c r="F267" s="137">
        <f>IFERROR(VLOOKUP(B267,'Egyéni lista'!$B$4:$L$263,5,0),0)</f>
        <v>0</v>
      </c>
      <c r="G267" s="137">
        <f>IFERROR(VLOOKUP(B267,'Egyéni lista'!$B$4:$L$263,6,0),0)</f>
        <v>0</v>
      </c>
      <c r="H267" s="137">
        <f>IFERROR(VLOOKUP(B267,'Egyéni lista'!$B$4:$L$263,7,0),0)</f>
        <v>0</v>
      </c>
      <c r="I267" s="138">
        <f>IFERROR(VLOOKUP(B267,'Egyéni lista'!$B$4:$L$263,8,0),0)</f>
        <v>0</v>
      </c>
      <c r="J267" s="139">
        <f>IFERROR(VLOOKUP(B267,'Egyéni lista'!$B$4:$L$263,9,0),0)</f>
        <v>0</v>
      </c>
      <c r="K267" s="142">
        <f>IFERROR(VLOOKUP(B267,'Egyéni lista'!$B$4:$L$263,10,0),0)</f>
        <v>0</v>
      </c>
      <c r="L267" s="48">
        <f>IFERROR(VLOOKUP(B267,'Egyéni lista'!$B$4:$L$263,11,0),0)</f>
        <v>0</v>
      </c>
      <c r="M267" s="49">
        <f t="shared" ref="M267" si="163">SUM(E264:H267)</f>
        <v>0</v>
      </c>
    </row>
    <row r="268" spans="1:13" ht="15" hidden="1" customHeight="1" x14ac:dyDescent="0.2">
      <c r="A268" s="216" t="s">
        <v>82</v>
      </c>
      <c r="B268" s="52"/>
      <c r="C268" s="35">
        <f>IFERROR(VLOOKUP(B268,'Egyéni lista'!$B$4:$L$263,2,0),0)</f>
        <v>0</v>
      </c>
      <c r="D268" s="36">
        <f>IFERROR(VLOOKUP(B268,'Egyéni lista'!$B$4:$L$263,3,0),0)</f>
        <v>0</v>
      </c>
      <c r="E268" s="28">
        <f>IFERROR(VLOOKUP(B268,'Egyéni lista'!$B$4:$L$263,4,0),0)</f>
        <v>0</v>
      </c>
      <c r="F268" s="28">
        <f>IFERROR(VLOOKUP(B268,'Egyéni lista'!$B$4:$L$263,5,0),0)</f>
        <v>0</v>
      </c>
      <c r="G268" s="28">
        <f>IFERROR(VLOOKUP(B268,'Egyéni lista'!$B$4:$L$263,6,0),0)</f>
        <v>0</v>
      </c>
      <c r="H268" s="28">
        <f>IFERROR(VLOOKUP(B268,'Egyéni lista'!$B$4:$L$263,7,0),0)</f>
        <v>0</v>
      </c>
      <c r="I268" s="121">
        <f>IFERROR(VLOOKUP(B268,'Egyéni lista'!$B$4:$L$263,8,0),0)</f>
        <v>0</v>
      </c>
      <c r="J268" s="132">
        <f>IFERROR(VLOOKUP(B268,'Egyéni lista'!$B$4:$L$263,9,0),0)</f>
        <v>0</v>
      </c>
      <c r="K268" s="140">
        <f>IFERROR(VLOOKUP(B268,'Egyéni lista'!$B$4:$L$263,10,0),0)</f>
        <v>0</v>
      </c>
      <c r="L268" s="37">
        <f>IFERROR(VLOOKUP(B268,'Egyéni lista'!$B$4:$L$263,11,0),0)</f>
        <v>0</v>
      </c>
      <c r="M268" s="38">
        <f t="shared" ref="M268" si="164">SUM(E268:H271)</f>
        <v>0</v>
      </c>
    </row>
    <row r="269" spans="1:13" ht="15" hidden="1" customHeight="1" x14ac:dyDescent="0.2">
      <c r="A269" s="217"/>
      <c r="B269" s="53"/>
      <c r="C269" s="39">
        <f>IFERROR(VLOOKUP(B269,'Egyéni lista'!$B$4:$L$263,2,0),0)</f>
        <v>0</v>
      </c>
      <c r="D269" s="40">
        <f>IFERROR(VLOOKUP(B269,'Egyéni lista'!$B$4:$L$263,3,0),0)</f>
        <v>0</v>
      </c>
      <c r="E269" s="20">
        <f>IFERROR(VLOOKUP(B269,'Egyéni lista'!$B$4:$L$263,4,0),0)</f>
        <v>0</v>
      </c>
      <c r="F269" s="20">
        <f>IFERROR(VLOOKUP(B269,'Egyéni lista'!$B$4:$L$263,5,0),0)</f>
        <v>0</v>
      </c>
      <c r="G269" s="20">
        <f>IFERROR(VLOOKUP(B269,'Egyéni lista'!$B$4:$L$263,6,0),0)</f>
        <v>0</v>
      </c>
      <c r="H269" s="20">
        <f>IFERROR(VLOOKUP(B269,'Egyéni lista'!$B$4:$L$263,7,0),0)</f>
        <v>0</v>
      </c>
      <c r="I269" s="122">
        <f>IFERROR(VLOOKUP(B269,'Egyéni lista'!$B$4:$L$263,8,0),0)</f>
        <v>0</v>
      </c>
      <c r="J269" s="132">
        <f>IFERROR(VLOOKUP(B269,'Egyéni lista'!$B$4:$L$263,9,0),0)</f>
        <v>0</v>
      </c>
      <c r="K269" s="140">
        <f>IFERROR(VLOOKUP(B269,'Egyéni lista'!$B$4:$L$263,10,0),0)</f>
        <v>0</v>
      </c>
      <c r="L269" s="41">
        <f>IFERROR(VLOOKUP(B269,'Egyéni lista'!$B$4:$L$263,11,0),0)</f>
        <v>0</v>
      </c>
      <c r="M269" s="42">
        <f t="shared" ref="M269" si="165">SUM(E268:H271)</f>
        <v>0</v>
      </c>
    </row>
    <row r="270" spans="1:13" ht="15" hidden="1" customHeight="1" x14ac:dyDescent="0.2">
      <c r="A270" s="217"/>
      <c r="B270" s="53"/>
      <c r="C270" s="43">
        <f>IFERROR(VLOOKUP(B270,'Egyéni lista'!$B$4:$L$263,2,0),0)</f>
        <v>0</v>
      </c>
      <c r="D270" s="44">
        <f>IFERROR(VLOOKUP(B270,'Egyéni lista'!$B$4:$L$263,3,0),0)</f>
        <v>0</v>
      </c>
      <c r="E270" s="134">
        <f>IFERROR(VLOOKUP(B270,'Egyéni lista'!$B$4:$L$263,4,0),0)</f>
        <v>0</v>
      </c>
      <c r="F270" s="134">
        <f>IFERROR(VLOOKUP(B270,'Egyéni lista'!$B$4:$L$263,5,0),0)</f>
        <v>0</v>
      </c>
      <c r="G270" s="134">
        <f>IFERROR(VLOOKUP(B270,'Egyéni lista'!$B$4:$L$263,6,0),0)</f>
        <v>0</v>
      </c>
      <c r="H270" s="134">
        <f>IFERROR(VLOOKUP(B270,'Egyéni lista'!$B$4:$L$263,7,0),0)</f>
        <v>0</v>
      </c>
      <c r="I270" s="135">
        <f>IFERROR(VLOOKUP(B270,'Egyéni lista'!$B$4:$L$263,8,0),0)</f>
        <v>0</v>
      </c>
      <c r="J270" s="133">
        <f>IFERROR(VLOOKUP(B270,'Egyéni lista'!$B$4:$L$263,9,0),0)</f>
        <v>0</v>
      </c>
      <c r="K270" s="141">
        <f>IFERROR(VLOOKUP(B270,'Egyéni lista'!$B$4:$L$263,10,0),0)</f>
        <v>0</v>
      </c>
      <c r="L270" s="45">
        <f>IFERROR(VLOOKUP(B270,'Egyéni lista'!$B$4:$L$263,11,0),0)</f>
        <v>0</v>
      </c>
      <c r="M270" s="42">
        <f t="shared" ref="M270" si="166">SUM(E268:H271)</f>
        <v>0</v>
      </c>
    </row>
    <row r="271" spans="1:13" ht="15" hidden="1" customHeight="1" thickBot="1" x14ac:dyDescent="0.25">
      <c r="A271" s="218"/>
      <c r="B271" s="54"/>
      <c r="C271" s="46">
        <f>IFERROR(VLOOKUP(B271,'Egyéni lista'!$B$4:$L$263,2,0),0)</f>
        <v>0</v>
      </c>
      <c r="D271" s="47">
        <f>IFERROR(VLOOKUP(B271,'Egyéni lista'!$B$4:$L$263,3,0),0)</f>
        <v>0</v>
      </c>
      <c r="E271" s="136">
        <f>IFERROR(VLOOKUP(B271,'Egyéni lista'!$B$4:$L$263,4,0),0)</f>
        <v>0</v>
      </c>
      <c r="F271" s="137">
        <f>IFERROR(VLOOKUP(B271,'Egyéni lista'!$B$4:$L$263,5,0),0)</f>
        <v>0</v>
      </c>
      <c r="G271" s="137">
        <f>IFERROR(VLOOKUP(B271,'Egyéni lista'!$B$4:$L$263,6,0),0)</f>
        <v>0</v>
      </c>
      <c r="H271" s="137">
        <f>IFERROR(VLOOKUP(B271,'Egyéni lista'!$B$4:$L$263,7,0),0)</f>
        <v>0</v>
      </c>
      <c r="I271" s="138">
        <f>IFERROR(VLOOKUP(B271,'Egyéni lista'!$B$4:$L$263,8,0),0)</f>
        <v>0</v>
      </c>
      <c r="J271" s="139">
        <f>IFERROR(VLOOKUP(B271,'Egyéni lista'!$B$4:$L$263,9,0),0)</f>
        <v>0</v>
      </c>
      <c r="K271" s="142">
        <f>IFERROR(VLOOKUP(B271,'Egyéni lista'!$B$4:$L$263,10,0),0)</f>
        <v>0</v>
      </c>
      <c r="L271" s="48">
        <f>IFERROR(VLOOKUP(B271,'Egyéni lista'!$B$4:$L$263,11,0),0)</f>
        <v>0</v>
      </c>
      <c r="M271" s="49">
        <f t="shared" ref="M271" si="167">SUM(E268:H271)</f>
        <v>0</v>
      </c>
    </row>
    <row r="272" spans="1:13" ht="15" hidden="1" customHeight="1" x14ac:dyDescent="0.2">
      <c r="A272" s="216" t="s">
        <v>83</v>
      </c>
      <c r="B272" s="52"/>
      <c r="C272" s="35">
        <f>IFERROR(VLOOKUP(B272,'Egyéni lista'!$B$4:$L$263,2,0),0)</f>
        <v>0</v>
      </c>
      <c r="D272" s="36">
        <f>IFERROR(VLOOKUP(B272,'Egyéni lista'!$B$4:$L$263,3,0),0)</f>
        <v>0</v>
      </c>
      <c r="E272" s="28">
        <f>IFERROR(VLOOKUP(B272,'Egyéni lista'!$B$4:$L$263,4,0),0)</f>
        <v>0</v>
      </c>
      <c r="F272" s="28">
        <f>IFERROR(VLOOKUP(B272,'Egyéni lista'!$B$4:$L$263,5,0),0)</f>
        <v>0</v>
      </c>
      <c r="G272" s="28">
        <f>IFERROR(VLOOKUP(B272,'Egyéni lista'!$B$4:$L$263,6,0),0)</f>
        <v>0</v>
      </c>
      <c r="H272" s="28">
        <f>IFERROR(VLOOKUP(B272,'Egyéni lista'!$B$4:$L$263,7,0),0)</f>
        <v>0</v>
      </c>
      <c r="I272" s="121">
        <f>IFERROR(VLOOKUP(B272,'Egyéni lista'!$B$4:$L$263,8,0),0)</f>
        <v>0</v>
      </c>
      <c r="J272" s="132">
        <f>IFERROR(VLOOKUP(B272,'Egyéni lista'!$B$4:$L$263,9,0),0)</f>
        <v>0</v>
      </c>
      <c r="K272" s="140">
        <f>IFERROR(VLOOKUP(B272,'Egyéni lista'!$B$4:$L$263,10,0),0)</f>
        <v>0</v>
      </c>
      <c r="L272" s="37">
        <f>IFERROR(VLOOKUP(B272,'Egyéni lista'!$B$4:$L$263,11,0),0)</f>
        <v>0</v>
      </c>
      <c r="M272" s="38">
        <f t="shared" ref="M272" si="168">SUM(E272:H275)</f>
        <v>0</v>
      </c>
    </row>
    <row r="273" spans="1:13" ht="15" hidden="1" customHeight="1" x14ac:dyDescent="0.2">
      <c r="A273" s="217"/>
      <c r="B273" s="53"/>
      <c r="C273" s="39">
        <f>IFERROR(VLOOKUP(B273,'Egyéni lista'!$B$4:$L$263,2,0),0)</f>
        <v>0</v>
      </c>
      <c r="D273" s="40">
        <f>IFERROR(VLOOKUP(B273,'Egyéni lista'!$B$4:$L$263,3,0),0)</f>
        <v>0</v>
      </c>
      <c r="E273" s="20">
        <f>IFERROR(VLOOKUP(B273,'Egyéni lista'!$B$4:$L$263,4,0),0)</f>
        <v>0</v>
      </c>
      <c r="F273" s="20">
        <f>IFERROR(VLOOKUP(B273,'Egyéni lista'!$B$4:$L$263,5,0),0)</f>
        <v>0</v>
      </c>
      <c r="G273" s="20">
        <f>IFERROR(VLOOKUP(B273,'Egyéni lista'!$B$4:$L$263,6,0),0)</f>
        <v>0</v>
      </c>
      <c r="H273" s="20">
        <f>IFERROR(VLOOKUP(B273,'Egyéni lista'!$B$4:$L$263,7,0),0)</f>
        <v>0</v>
      </c>
      <c r="I273" s="122">
        <f>IFERROR(VLOOKUP(B273,'Egyéni lista'!$B$4:$L$263,8,0),0)</f>
        <v>0</v>
      </c>
      <c r="J273" s="132">
        <f>IFERROR(VLOOKUP(B273,'Egyéni lista'!$B$4:$L$263,9,0),0)</f>
        <v>0</v>
      </c>
      <c r="K273" s="140">
        <f>IFERROR(VLOOKUP(B273,'Egyéni lista'!$B$4:$L$263,10,0),0)</f>
        <v>0</v>
      </c>
      <c r="L273" s="41">
        <f>IFERROR(VLOOKUP(B273,'Egyéni lista'!$B$4:$L$263,11,0),0)</f>
        <v>0</v>
      </c>
      <c r="M273" s="42">
        <f t="shared" ref="M273" si="169">SUM(E272:H275)</f>
        <v>0</v>
      </c>
    </row>
    <row r="274" spans="1:13" ht="15" hidden="1" customHeight="1" x14ac:dyDescent="0.2">
      <c r="A274" s="217"/>
      <c r="B274" s="53"/>
      <c r="C274" s="43">
        <f>IFERROR(VLOOKUP(B274,'Egyéni lista'!$B$4:$L$263,2,0),0)</f>
        <v>0</v>
      </c>
      <c r="D274" s="44">
        <f>IFERROR(VLOOKUP(B274,'Egyéni lista'!$B$4:$L$263,3,0),0)</f>
        <v>0</v>
      </c>
      <c r="E274" s="134">
        <f>IFERROR(VLOOKUP(B274,'Egyéni lista'!$B$4:$L$263,4,0),0)</f>
        <v>0</v>
      </c>
      <c r="F274" s="134">
        <f>IFERROR(VLOOKUP(B274,'Egyéni lista'!$B$4:$L$263,5,0),0)</f>
        <v>0</v>
      </c>
      <c r="G274" s="134">
        <f>IFERROR(VLOOKUP(B274,'Egyéni lista'!$B$4:$L$263,6,0),0)</f>
        <v>0</v>
      </c>
      <c r="H274" s="134">
        <f>IFERROR(VLOOKUP(B274,'Egyéni lista'!$B$4:$L$263,7,0),0)</f>
        <v>0</v>
      </c>
      <c r="I274" s="135">
        <f>IFERROR(VLOOKUP(B274,'Egyéni lista'!$B$4:$L$263,8,0),0)</f>
        <v>0</v>
      </c>
      <c r="J274" s="133">
        <f>IFERROR(VLOOKUP(B274,'Egyéni lista'!$B$4:$L$263,9,0),0)</f>
        <v>0</v>
      </c>
      <c r="K274" s="141">
        <f>IFERROR(VLOOKUP(B274,'Egyéni lista'!$B$4:$L$263,10,0),0)</f>
        <v>0</v>
      </c>
      <c r="L274" s="45">
        <f>IFERROR(VLOOKUP(B274,'Egyéni lista'!$B$4:$L$263,11,0),0)</f>
        <v>0</v>
      </c>
      <c r="M274" s="42">
        <f t="shared" ref="M274" si="170">SUM(E272:H275)</f>
        <v>0</v>
      </c>
    </row>
    <row r="275" spans="1:13" ht="15" hidden="1" customHeight="1" thickBot="1" x14ac:dyDescent="0.25">
      <c r="A275" s="218"/>
      <c r="B275" s="54"/>
      <c r="C275" s="46">
        <f>IFERROR(VLOOKUP(B275,'Egyéni lista'!$B$4:$L$263,2,0),0)</f>
        <v>0</v>
      </c>
      <c r="D275" s="47">
        <f>IFERROR(VLOOKUP(B275,'Egyéni lista'!$B$4:$L$263,3,0),0)</f>
        <v>0</v>
      </c>
      <c r="E275" s="136">
        <f>IFERROR(VLOOKUP(B275,'Egyéni lista'!$B$4:$L$263,4,0),0)</f>
        <v>0</v>
      </c>
      <c r="F275" s="137">
        <f>IFERROR(VLOOKUP(B275,'Egyéni lista'!$B$4:$L$263,5,0),0)</f>
        <v>0</v>
      </c>
      <c r="G275" s="137">
        <f>IFERROR(VLOOKUP(B275,'Egyéni lista'!$B$4:$L$263,6,0),0)</f>
        <v>0</v>
      </c>
      <c r="H275" s="137">
        <f>IFERROR(VLOOKUP(B275,'Egyéni lista'!$B$4:$L$263,7,0),0)</f>
        <v>0</v>
      </c>
      <c r="I275" s="138">
        <f>IFERROR(VLOOKUP(B275,'Egyéni lista'!$B$4:$L$263,8,0),0)</f>
        <v>0</v>
      </c>
      <c r="J275" s="139">
        <f>IFERROR(VLOOKUP(B275,'Egyéni lista'!$B$4:$L$263,9,0),0)</f>
        <v>0</v>
      </c>
      <c r="K275" s="142">
        <f>IFERROR(VLOOKUP(B275,'Egyéni lista'!$B$4:$L$263,10,0),0)</f>
        <v>0</v>
      </c>
      <c r="L275" s="48">
        <f>IFERROR(VLOOKUP(B275,'Egyéni lista'!$B$4:$L$263,11,0),0)</f>
        <v>0</v>
      </c>
      <c r="M275" s="49">
        <f t="shared" ref="M275" si="171">SUM(E272:H275)</f>
        <v>0</v>
      </c>
    </row>
    <row r="276" spans="1:13" ht="15" hidden="1" customHeight="1" x14ac:dyDescent="0.2">
      <c r="A276" s="216" t="s">
        <v>84</v>
      </c>
      <c r="B276" s="52"/>
      <c r="C276" s="35">
        <f>IFERROR(VLOOKUP(B276,'Egyéni lista'!$B$4:$L$263,2,0),0)</f>
        <v>0</v>
      </c>
      <c r="D276" s="36">
        <f>IFERROR(VLOOKUP(B276,'Egyéni lista'!$B$4:$L$263,3,0),0)</f>
        <v>0</v>
      </c>
      <c r="E276" s="28">
        <f>IFERROR(VLOOKUP(B276,'Egyéni lista'!$B$4:$L$263,4,0),0)</f>
        <v>0</v>
      </c>
      <c r="F276" s="28">
        <f>IFERROR(VLOOKUP(B276,'Egyéni lista'!$B$4:$L$263,5,0),0)</f>
        <v>0</v>
      </c>
      <c r="G276" s="28">
        <f>IFERROR(VLOOKUP(B276,'Egyéni lista'!$B$4:$L$263,6,0),0)</f>
        <v>0</v>
      </c>
      <c r="H276" s="28">
        <f>IFERROR(VLOOKUP(B276,'Egyéni lista'!$B$4:$L$263,7,0),0)</f>
        <v>0</v>
      </c>
      <c r="I276" s="121">
        <f>IFERROR(VLOOKUP(B276,'Egyéni lista'!$B$4:$L$263,8,0),0)</f>
        <v>0</v>
      </c>
      <c r="J276" s="132">
        <f>IFERROR(VLOOKUP(B276,'Egyéni lista'!$B$4:$L$263,9,0),0)</f>
        <v>0</v>
      </c>
      <c r="K276" s="140">
        <f>IFERROR(VLOOKUP(B276,'Egyéni lista'!$B$4:$L$263,10,0),0)</f>
        <v>0</v>
      </c>
      <c r="L276" s="37">
        <f>IFERROR(VLOOKUP(B276,'Egyéni lista'!$B$4:$L$263,11,0),0)</f>
        <v>0</v>
      </c>
      <c r="M276" s="38">
        <f t="shared" ref="M276" si="172">SUM(E276:H279)</f>
        <v>0</v>
      </c>
    </row>
    <row r="277" spans="1:13" ht="15" hidden="1" customHeight="1" x14ac:dyDescent="0.2">
      <c r="A277" s="217"/>
      <c r="B277" s="53"/>
      <c r="C277" s="39">
        <f>IFERROR(VLOOKUP(B277,'Egyéni lista'!$B$4:$L$263,2,0),0)</f>
        <v>0</v>
      </c>
      <c r="D277" s="40">
        <f>IFERROR(VLOOKUP(B277,'Egyéni lista'!$B$4:$L$263,3,0),0)</f>
        <v>0</v>
      </c>
      <c r="E277" s="20">
        <f>IFERROR(VLOOKUP(B277,'Egyéni lista'!$B$4:$L$263,4,0),0)</f>
        <v>0</v>
      </c>
      <c r="F277" s="20">
        <f>IFERROR(VLOOKUP(B277,'Egyéni lista'!$B$4:$L$263,5,0),0)</f>
        <v>0</v>
      </c>
      <c r="G277" s="20">
        <f>IFERROR(VLOOKUP(B277,'Egyéni lista'!$B$4:$L$263,6,0),0)</f>
        <v>0</v>
      </c>
      <c r="H277" s="20">
        <f>IFERROR(VLOOKUP(B277,'Egyéni lista'!$B$4:$L$263,7,0),0)</f>
        <v>0</v>
      </c>
      <c r="I277" s="122">
        <f>IFERROR(VLOOKUP(B277,'Egyéni lista'!$B$4:$L$263,8,0),0)</f>
        <v>0</v>
      </c>
      <c r="J277" s="132">
        <f>IFERROR(VLOOKUP(B277,'Egyéni lista'!$B$4:$L$263,9,0),0)</f>
        <v>0</v>
      </c>
      <c r="K277" s="140">
        <f>IFERROR(VLOOKUP(B277,'Egyéni lista'!$B$4:$L$263,10,0),0)</f>
        <v>0</v>
      </c>
      <c r="L277" s="41">
        <f>IFERROR(VLOOKUP(B277,'Egyéni lista'!$B$4:$L$263,11,0),0)</f>
        <v>0</v>
      </c>
      <c r="M277" s="42">
        <f t="shared" ref="M277" si="173">SUM(E276:H279)</f>
        <v>0</v>
      </c>
    </row>
    <row r="278" spans="1:13" ht="15" hidden="1" customHeight="1" x14ac:dyDescent="0.2">
      <c r="A278" s="217"/>
      <c r="B278" s="53"/>
      <c r="C278" s="43">
        <f>IFERROR(VLOOKUP(B278,'Egyéni lista'!$B$4:$L$263,2,0),0)</f>
        <v>0</v>
      </c>
      <c r="D278" s="44">
        <f>IFERROR(VLOOKUP(B278,'Egyéni lista'!$B$4:$L$263,3,0),0)</f>
        <v>0</v>
      </c>
      <c r="E278" s="134">
        <f>IFERROR(VLOOKUP(B278,'Egyéni lista'!$B$4:$L$263,4,0),0)</f>
        <v>0</v>
      </c>
      <c r="F278" s="134">
        <f>IFERROR(VLOOKUP(B278,'Egyéni lista'!$B$4:$L$263,5,0),0)</f>
        <v>0</v>
      </c>
      <c r="G278" s="134">
        <f>IFERROR(VLOOKUP(B278,'Egyéni lista'!$B$4:$L$263,6,0),0)</f>
        <v>0</v>
      </c>
      <c r="H278" s="134">
        <f>IFERROR(VLOOKUP(B278,'Egyéni lista'!$B$4:$L$263,7,0),0)</f>
        <v>0</v>
      </c>
      <c r="I278" s="135">
        <f>IFERROR(VLOOKUP(B278,'Egyéni lista'!$B$4:$L$263,8,0),0)</f>
        <v>0</v>
      </c>
      <c r="J278" s="133">
        <f>IFERROR(VLOOKUP(B278,'Egyéni lista'!$B$4:$L$263,9,0),0)</f>
        <v>0</v>
      </c>
      <c r="K278" s="141">
        <f>IFERROR(VLOOKUP(B278,'Egyéni lista'!$B$4:$L$263,10,0),0)</f>
        <v>0</v>
      </c>
      <c r="L278" s="45">
        <f>IFERROR(VLOOKUP(B278,'Egyéni lista'!$B$4:$L$263,11,0),0)</f>
        <v>0</v>
      </c>
      <c r="M278" s="42">
        <f t="shared" ref="M278" si="174">SUM(E276:H279)</f>
        <v>0</v>
      </c>
    </row>
    <row r="279" spans="1:13" ht="15" hidden="1" customHeight="1" thickBot="1" x14ac:dyDescent="0.25">
      <c r="A279" s="218"/>
      <c r="B279" s="54"/>
      <c r="C279" s="46">
        <f>IFERROR(VLOOKUP(B279,'Egyéni lista'!$B$4:$L$263,2,0),0)</f>
        <v>0</v>
      </c>
      <c r="D279" s="47">
        <f>IFERROR(VLOOKUP(B279,'Egyéni lista'!$B$4:$L$263,3,0),0)</f>
        <v>0</v>
      </c>
      <c r="E279" s="136">
        <f>IFERROR(VLOOKUP(B279,'Egyéni lista'!$B$4:$L$263,4,0),0)</f>
        <v>0</v>
      </c>
      <c r="F279" s="137">
        <f>IFERROR(VLOOKUP(B279,'Egyéni lista'!$B$4:$L$263,5,0),0)</f>
        <v>0</v>
      </c>
      <c r="G279" s="137">
        <f>IFERROR(VLOOKUP(B279,'Egyéni lista'!$B$4:$L$263,6,0),0)</f>
        <v>0</v>
      </c>
      <c r="H279" s="137">
        <f>IFERROR(VLOOKUP(B279,'Egyéni lista'!$B$4:$L$263,7,0),0)</f>
        <v>0</v>
      </c>
      <c r="I279" s="138">
        <f>IFERROR(VLOOKUP(B279,'Egyéni lista'!$B$4:$L$263,8,0),0)</f>
        <v>0</v>
      </c>
      <c r="J279" s="139">
        <f>IFERROR(VLOOKUP(B279,'Egyéni lista'!$B$4:$L$263,9,0),0)</f>
        <v>0</v>
      </c>
      <c r="K279" s="142">
        <f>IFERROR(VLOOKUP(B279,'Egyéni lista'!$B$4:$L$263,10,0),0)</f>
        <v>0</v>
      </c>
      <c r="L279" s="48">
        <f>IFERROR(VLOOKUP(B279,'Egyéni lista'!$B$4:$L$263,11,0),0)</f>
        <v>0</v>
      </c>
      <c r="M279" s="49">
        <f t="shared" ref="M279" si="175">SUM(E276:H279)</f>
        <v>0</v>
      </c>
    </row>
    <row r="280" spans="1:13" ht="15" hidden="1" customHeight="1" x14ac:dyDescent="0.2">
      <c r="A280" s="216" t="s">
        <v>85</v>
      </c>
      <c r="B280" s="52"/>
      <c r="C280" s="35">
        <f>IFERROR(VLOOKUP(B280,'Egyéni lista'!$B$4:$L$263,2,0),0)</f>
        <v>0</v>
      </c>
      <c r="D280" s="36">
        <f>IFERROR(VLOOKUP(B280,'Egyéni lista'!$B$4:$L$263,3,0),0)</f>
        <v>0</v>
      </c>
      <c r="E280" s="28">
        <f>IFERROR(VLOOKUP(B280,'Egyéni lista'!$B$4:$L$263,4,0),0)</f>
        <v>0</v>
      </c>
      <c r="F280" s="28">
        <f>IFERROR(VLOOKUP(B280,'Egyéni lista'!$B$4:$L$263,5,0),0)</f>
        <v>0</v>
      </c>
      <c r="G280" s="28">
        <f>IFERROR(VLOOKUP(B280,'Egyéni lista'!$B$4:$L$263,6,0),0)</f>
        <v>0</v>
      </c>
      <c r="H280" s="28">
        <f>IFERROR(VLOOKUP(B280,'Egyéni lista'!$B$4:$L$263,7,0),0)</f>
        <v>0</v>
      </c>
      <c r="I280" s="121">
        <f>IFERROR(VLOOKUP(B280,'Egyéni lista'!$B$4:$L$263,8,0),0)</f>
        <v>0</v>
      </c>
      <c r="J280" s="132">
        <f>IFERROR(VLOOKUP(B280,'Egyéni lista'!$B$4:$L$263,9,0),0)</f>
        <v>0</v>
      </c>
      <c r="K280" s="140">
        <f>IFERROR(VLOOKUP(B280,'Egyéni lista'!$B$4:$L$263,10,0),0)</f>
        <v>0</v>
      </c>
      <c r="L280" s="37">
        <f>IFERROR(VLOOKUP(B280,'Egyéni lista'!$B$4:$L$263,11,0),0)</f>
        <v>0</v>
      </c>
      <c r="M280" s="38">
        <f t="shared" ref="M280" si="176">SUM(E280:H283)</f>
        <v>0</v>
      </c>
    </row>
    <row r="281" spans="1:13" ht="15" hidden="1" customHeight="1" x14ac:dyDescent="0.2">
      <c r="A281" s="217"/>
      <c r="B281" s="53"/>
      <c r="C281" s="39">
        <f>IFERROR(VLOOKUP(B281,'Egyéni lista'!$B$4:$L$263,2,0),0)</f>
        <v>0</v>
      </c>
      <c r="D281" s="40">
        <f>IFERROR(VLOOKUP(B281,'Egyéni lista'!$B$4:$L$263,3,0),0)</f>
        <v>0</v>
      </c>
      <c r="E281" s="20">
        <f>IFERROR(VLOOKUP(B281,'Egyéni lista'!$B$4:$L$263,4,0),0)</f>
        <v>0</v>
      </c>
      <c r="F281" s="20">
        <f>IFERROR(VLOOKUP(B281,'Egyéni lista'!$B$4:$L$263,5,0),0)</f>
        <v>0</v>
      </c>
      <c r="G281" s="20">
        <f>IFERROR(VLOOKUP(B281,'Egyéni lista'!$B$4:$L$263,6,0),0)</f>
        <v>0</v>
      </c>
      <c r="H281" s="20">
        <f>IFERROR(VLOOKUP(B281,'Egyéni lista'!$B$4:$L$263,7,0),0)</f>
        <v>0</v>
      </c>
      <c r="I281" s="122">
        <f>IFERROR(VLOOKUP(B281,'Egyéni lista'!$B$4:$L$263,8,0),0)</f>
        <v>0</v>
      </c>
      <c r="J281" s="132">
        <f>IFERROR(VLOOKUP(B281,'Egyéni lista'!$B$4:$L$263,9,0),0)</f>
        <v>0</v>
      </c>
      <c r="K281" s="140">
        <f>IFERROR(VLOOKUP(B281,'Egyéni lista'!$B$4:$L$263,10,0),0)</f>
        <v>0</v>
      </c>
      <c r="L281" s="41">
        <f>IFERROR(VLOOKUP(B281,'Egyéni lista'!$B$4:$L$263,11,0),0)</f>
        <v>0</v>
      </c>
      <c r="M281" s="42">
        <f t="shared" ref="M281" si="177">SUM(E280:H283)</f>
        <v>0</v>
      </c>
    </row>
    <row r="282" spans="1:13" ht="15" hidden="1" customHeight="1" x14ac:dyDescent="0.2">
      <c r="A282" s="217"/>
      <c r="B282" s="53"/>
      <c r="C282" s="43">
        <f>IFERROR(VLOOKUP(B282,'Egyéni lista'!$B$4:$L$263,2,0),0)</f>
        <v>0</v>
      </c>
      <c r="D282" s="44">
        <f>IFERROR(VLOOKUP(B282,'Egyéni lista'!$B$4:$L$263,3,0),0)</f>
        <v>0</v>
      </c>
      <c r="E282" s="134">
        <f>IFERROR(VLOOKUP(B282,'Egyéni lista'!$B$4:$L$263,4,0),0)</f>
        <v>0</v>
      </c>
      <c r="F282" s="134">
        <f>IFERROR(VLOOKUP(B282,'Egyéni lista'!$B$4:$L$263,5,0),0)</f>
        <v>0</v>
      </c>
      <c r="G282" s="134">
        <f>IFERROR(VLOOKUP(B282,'Egyéni lista'!$B$4:$L$263,6,0),0)</f>
        <v>0</v>
      </c>
      <c r="H282" s="134">
        <f>IFERROR(VLOOKUP(B282,'Egyéni lista'!$B$4:$L$263,7,0),0)</f>
        <v>0</v>
      </c>
      <c r="I282" s="135">
        <f>IFERROR(VLOOKUP(B282,'Egyéni lista'!$B$4:$L$263,8,0),0)</f>
        <v>0</v>
      </c>
      <c r="J282" s="133">
        <f>IFERROR(VLOOKUP(B282,'Egyéni lista'!$B$4:$L$263,9,0),0)</f>
        <v>0</v>
      </c>
      <c r="K282" s="141">
        <f>IFERROR(VLOOKUP(B282,'Egyéni lista'!$B$4:$L$263,10,0),0)</f>
        <v>0</v>
      </c>
      <c r="L282" s="45">
        <f>IFERROR(VLOOKUP(B282,'Egyéni lista'!$B$4:$L$263,11,0),0)</f>
        <v>0</v>
      </c>
      <c r="M282" s="42">
        <f t="shared" ref="M282" si="178">SUM(E280:H283)</f>
        <v>0</v>
      </c>
    </row>
    <row r="283" spans="1:13" ht="15" hidden="1" customHeight="1" thickBot="1" x14ac:dyDescent="0.25">
      <c r="A283" s="218"/>
      <c r="B283" s="54"/>
      <c r="C283" s="46">
        <f>IFERROR(VLOOKUP(B283,'Egyéni lista'!$B$4:$L$263,2,0),0)</f>
        <v>0</v>
      </c>
      <c r="D283" s="47">
        <f>IFERROR(VLOOKUP(B283,'Egyéni lista'!$B$4:$L$263,3,0),0)</f>
        <v>0</v>
      </c>
      <c r="E283" s="136">
        <f>IFERROR(VLOOKUP(B283,'Egyéni lista'!$B$4:$L$263,4,0),0)</f>
        <v>0</v>
      </c>
      <c r="F283" s="137">
        <f>IFERROR(VLOOKUP(B283,'Egyéni lista'!$B$4:$L$263,5,0),0)</f>
        <v>0</v>
      </c>
      <c r="G283" s="137">
        <f>IFERROR(VLOOKUP(B283,'Egyéni lista'!$B$4:$L$263,6,0),0)</f>
        <v>0</v>
      </c>
      <c r="H283" s="137">
        <f>IFERROR(VLOOKUP(B283,'Egyéni lista'!$B$4:$L$263,7,0),0)</f>
        <v>0</v>
      </c>
      <c r="I283" s="138">
        <f>IFERROR(VLOOKUP(B283,'Egyéni lista'!$B$4:$L$263,8,0),0)</f>
        <v>0</v>
      </c>
      <c r="J283" s="139">
        <f>IFERROR(VLOOKUP(B283,'Egyéni lista'!$B$4:$L$263,9,0),0)</f>
        <v>0</v>
      </c>
      <c r="K283" s="142">
        <f>IFERROR(VLOOKUP(B283,'Egyéni lista'!$B$4:$L$263,10,0),0)</f>
        <v>0</v>
      </c>
      <c r="L283" s="48">
        <f>IFERROR(VLOOKUP(B283,'Egyéni lista'!$B$4:$L$263,11,0),0)</f>
        <v>0</v>
      </c>
      <c r="M283" s="49">
        <f t="shared" ref="M283" si="179">SUM(E280:H283)</f>
        <v>0</v>
      </c>
    </row>
    <row r="284" spans="1:13" ht="15" hidden="1" customHeight="1" x14ac:dyDescent="0.2">
      <c r="A284" s="216" t="s">
        <v>86</v>
      </c>
      <c r="B284" s="52"/>
      <c r="C284" s="35">
        <f>IFERROR(VLOOKUP(B284,'Egyéni lista'!$B$4:$L$263,2,0),0)</f>
        <v>0</v>
      </c>
      <c r="D284" s="36">
        <f>IFERROR(VLOOKUP(B284,'Egyéni lista'!$B$4:$L$263,3,0),0)</f>
        <v>0</v>
      </c>
      <c r="E284" s="28">
        <f>IFERROR(VLOOKUP(B284,'Egyéni lista'!$B$4:$L$263,4,0),0)</f>
        <v>0</v>
      </c>
      <c r="F284" s="28">
        <f>IFERROR(VLOOKUP(B284,'Egyéni lista'!$B$4:$L$263,5,0),0)</f>
        <v>0</v>
      </c>
      <c r="G284" s="28">
        <f>IFERROR(VLOOKUP(B284,'Egyéni lista'!$B$4:$L$263,6,0),0)</f>
        <v>0</v>
      </c>
      <c r="H284" s="28">
        <f>IFERROR(VLOOKUP(B284,'Egyéni lista'!$B$4:$L$263,7,0),0)</f>
        <v>0</v>
      </c>
      <c r="I284" s="121">
        <f>IFERROR(VLOOKUP(B284,'Egyéni lista'!$B$4:$L$263,8,0),0)</f>
        <v>0</v>
      </c>
      <c r="J284" s="132">
        <f>IFERROR(VLOOKUP(B284,'Egyéni lista'!$B$4:$L$263,9,0),0)</f>
        <v>0</v>
      </c>
      <c r="K284" s="140">
        <f>IFERROR(VLOOKUP(B284,'Egyéni lista'!$B$4:$L$263,10,0),0)</f>
        <v>0</v>
      </c>
      <c r="L284" s="37">
        <f>IFERROR(VLOOKUP(B284,'Egyéni lista'!$B$4:$L$263,11,0),0)</f>
        <v>0</v>
      </c>
      <c r="M284" s="38">
        <f t="shared" ref="M284" si="180">SUM(E284:H287)</f>
        <v>0</v>
      </c>
    </row>
    <row r="285" spans="1:13" ht="15" hidden="1" customHeight="1" x14ac:dyDescent="0.2">
      <c r="A285" s="217"/>
      <c r="B285" s="53"/>
      <c r="C285" s="39">
        <f>IFERROR(VLOOKUP(B285,'Egyéni lista'!$B$4:$L$263,2,0),0)</f>
        <v>0</v>
      </c>
      <c r="D285" s="40">
        <f>IFERROR(VLOOKUP(B285,'Egyéni lista'!$B$4:$L$263,3,0),0)</f>
        <v>0</v>
      </c>
      <c r="E285" s="20">
        <f>IFERROR(VLOOKUP(B285,'Egyéni lista'!$B$4:$L$263,4,0),0)</f>
        <v>0</v>
      </c>
      <c r="F285" s="20">
        <f>IFERROR(VLOOKUP(B285,'Egyéni lista'!$B$4:$L$263,5,0),0)</f>
        <v>0</v>
      </c>
      <c r="G285" s="20">
        <f>IFERROR(VLOOKUP(B285,'Egyéni lista'!$B$4:$L$263,6,0),0)</f>
        <v>0</v>
      </c>
      <c r="H285" s="20">
        <f>IFERROR(VLOOKUP(B285,'Egyéni lista'!$B$4:$L$263,7,0),0)</f>
        <v>0</v>
      </c>
      <c r="I285" s="122">
        <f>IFERROR(VLOOKUP(B285,'Egyéni lista'!$B$4:$L$263,8,0),0)</f>
        <v>0</v>
      </c>
      <c r="J285" s="132">
        <f>IFERROR(VLOOKUP(B285,'Egyéni lista'!$B$4:$L$263,9,0),0)</f>
        <v>0</v>
      </c>
      <c r="K285" s="140">
        <f>IFERROR(VLOOKUP(B285,'Egyéni lista'!$B$4:$L$263,10,0),0)</f>
        <v>0</v>
      </c>
      <c r="L285" s="41">
        <f>IFERROR(VLOOKUP(B285,'Egyéni lista'!$B$4:$L$263,11,0),0)</f>
        <v>0</v>
      </c>
      <c r="M285" s="42">
        <f t="shared" ref="M285" si="181">SUM(E284:H287)</f>
        <v>0</v>
      </c>
    </row>
    <row r="286" spans="1:13" ht="15" hidden="1" customHeight="1" x14ac:dyDescent="0.2">
      <c r="A286" s="217"/>
      <c r="B286" s="53"/>
      <c r="C286" s="43">
        <f>IFERROR(VLOOKUP(B286,'Egyéni lista'!$B$4:$L$263,2,0),0)</f>
        <v>0</v>
      </c>
      <c r="D286" s="44">
        <f>IFERROR(VLOOKUP(B286,'Egyéni lista'!$B$4:$L$263,3,0),0)</f>
        <v>0</v>
      </c>
      <c r="E286" s="134">
        <f>IFERROR(VLOOKUP(B286,'Egyéni lista'!$B$4:$L$263,4,0),0)</f>
        <v>0</v>
      </c>
      <c r="F286" s="134">
        <f>IFERROR(VLOOKUP(B286,'Egyéni lista'!$B$4:$L$263,5,0),0)</f>
        <v>0</v>
      </c>
      <c r="G286" s="134">
        <f>IFERROR(VLOOKUP(B286,'Egyéni lista'!$B$4:$L$263,6,0),0)</f>
        <v>0</v>
      </c>
      <c r="H286" s="134">
        <f>IFERROR(VLOOKUP(B286,'Egyéni lista'!$B$4:$L$263,7,0),0)</f>
        <v>0</v>
      </c>
      <c r="I286" s="135">
        <f>IFERROR(VLOOKUP(B286,'Egyéni lista'!$B$4:$L$263,8,0),0)</f>
        <v>0</v>
      </c>
      <c r="J286" s="133">
        <f>IFERROR(VLOOKUP(B286,'Egyéni lista'!$B$4:$L$263,9,0),0)</f>
        <v>0</v>
      </c>
      <c r="K286" s="141">
        <f>IFERROR(VLOOKUP(B286,'Egyéni lista'!$B$4:$L$263,10,0),0)</f>
        <v>0</v>
      </c>
      <c r="L286" s="45">
        <f>IFERROR(VLOOKUP(B286,'Egyéni lista'!$B$4:$L$263,11,0),0)</f>
        <v>0</v>
      </c>
      <c r="M286" s="42">
        <f t="shared" ref="M286" si="182">SUM(E284:H287)</f>
        <v>0</v>
      </c>
    </row>
    <row r="287" spans="1:13" ht="15" hidden="1" customHeight="1" thickBot="1" x14ac:dyDescent="0.25">
      <c r="A287" s="218"/>
      <c r="B287" s="54"/>
      <c r="C287" s="46">
        <f>IFERROR(VLOOKUP(B287,'Egyéni lista'!$B$4:$L$263,2,0),0)</f>
        <v>0</v>
      </c>
      <c r="D287" s="47">
        <f>IFERROR(VLOOKUP(B287,'Egyéni lista'!$B$4:$L$263,3,0),0)</f>
        <v>0</v>
      </c>
      <c r="E287" s="136">
        <f>IFERROR(VLOOKUP(B287,'Egyéni lista'!$B$4:$L$263,4,0),0)</f>
        <v>0</v>
      </c>
      <c r="F287" s="137">
        <f>IFERROR(VLOOKUP(B287,'Egyéni lista'!$B$4:$L$263,5,0),0)</f>
        <v>0</v>
      </c>
      <c r="G287" s="137">
        <f>IFERROR(VLOOKUP(B287,'Egyéni lista'!$B$4:$L$263,6,0),0)</f>
        <v>0</v>
      </c>
      <c r="H287" s="137">
        <f>IFERROR(VLOOKUP(B287,'Egyéni lista'!$B$4:$L$263,7,0),0)</f>
        <v>0</v>
      </c>
      <c r="I287" s="138">
        <f>IFERROR(VLOOKUP(B287,'Egyéni lista'!$B$4:$L$263,8,0),0)</f>
        <v>0</v>
      </c>
      <c r="J287" s="139">
        <f>IFERROR(VLOOKUP(B287,'Egyéni lista'!$B$4:$L$263,9,0),0)</f>
        <v>0</v>
      </c>
      <c r="K287" s="142">
        <f>IFERROR(VLOOKUP(B287,'Egyéni lista'!$B$4:$L$263,10,0),0)</f>
        <v>0</v>
      </c>
      <c r="L287" s="48">
        <f>IFERROR(VLOOKUP(B287,'Egyéni lista'!$B$4:$L$263,11,0),0)</f>
        <v>0</v>
      </c>
      <c r="M287" s="49">
        <f t="shared" ref="M287" si="183">SUM(E284:H287)</f>
        <v>0</v>
      </c>
    </row>
    <row r="288" spans="1:13" ht="15" hidden="1" customHeight="1" x14ac:dyDescent="0.2">
      <c r="A288" s="216" t="s">
        <v>87</v>
      </c>
      <c r="B288" s="52"/>
      <c r="C288" s="35">
        <f>IFERROR(VLOOKUP(B288,'Egyéni lista'!$B$4:$L$263,2,0),0)</f>
        <v>0</v>
      </c>
      <c r="D288" s="36">
        <f>IFERROR(VLOOKUP(B288,'Egyéni lista'!$B$4:$L$263,3,0),0)</f>
        <v>0</v>
      </c>
      <c r="E288" s="28">
        <f>IFERROR(VLOOKUP(B288,'Egyéni lista'!$B$4:$L$263,4,0),0)</f>
        <v>0</v>
      </c>
      <c r="F288" s="28">
        <f>IFERROR(VLOOKUP(B288,'Egyéni lista'!$B$4:$L$263,5,0),0)</f>
        <v>0</v>
      </c>
      <c r="G288" s="28">
        <f>IFERROR(VLOOKUP(B288,'Egyéni lista'!$B$4:$L$263,6,0),0)</f>
        <v>0</v>
      </c>
      <c r="H288" s="28">
        <f>IFERROR(VLOOKUP(B288,'Egyéni lista'!$B$4:$L$263,7,0),0)</f>
        <v>0</v>
      </c>
      <c r="I288" s="121">
        <f>IFERROR(VLOOKUP(B288,'Egyéni lista'!$B$4:$L$263,8,0),0)</f>
        <v>0</v>
      </c>
      <c r="J288" s="132">
        <f>IFERROR(VLOOKUP(B288,'Egyéni lista'!$B$4:$L$263,9,0),0)</f>
        <v>0</v>
      </c>
      <c r="K288" s="140">
        <f>IFERROR(VLOOKUP(B288,'Egyéni lista'!$B$4:$L$263,10,0),0)</f>
        <v>0</v>
      </c>
      <c r="L288" s="37">
        <f>IFERROR(VLOOKUP(B288,'Egyéni lista'!$B$4:$L$263,11,0),0)</f>
        <v>0</v>
      </c>
      <c r="M288" s="38">
        <f t="shared" ref="M288" si="184">SUM(E288:H291)</f>
        <v>0</v>
      </c>
    </row>
    <row r="289" spans="1:13" ht="15" hidden="1" customHeight="1" x14ac:dyDescent="0.2">
      <c r="A289" s="217"/>
      <c r="B289" s="53"/>
      <c r="C289" s="39">
        <f>IFERROR(VLOOKUP(B289,'Egyéni lista'!$B$4:$L$263,2,0),0)</f>
        <v>0</v>
      </c>
      <c r="D289" s="40">
        <f>IFERROR(VLOOKUP(B289,'Egyéni lista'!$B$4:$L$263,3,0),0)</f>
        <v>0</v>
      </c>
      <c r="E289" s="20">
        <f>IFERROR(VLOOKUP(B289,'Egyéni lista'!$B$4:$L$263,4,0),0)</f>
        <v>0</v>
      </c>
      <c r="F289" s="20">
        <f>IFERROR(VLOOKUP(B289,'Egyéni lista'!$B$4:$L$263,5,0),0)</f>
        <v>0</v>
      </c>
      <c r="G289" s="20">
        <f>IFERROR(VLOOKUP(B289,'Egyéni lista'!$B$4:$L$263,6,0),0)</f>
        <v>0</v>
      </c>
      <c r="H289" s="20">
        <f>IFERROR(VLOOKUP(B289,'Egyéni lista'!$B$4:$L$263,7,0),0)</f>
        <v>0</v>
      </c>
      <c r="I289" s="122">
        <f>IFERROR(VLOOKUP(B289,'Egyéni lista'!$B$4:$L$263,8,0),0)</f>
        <v>0</v>
      </c>
      <c r="J289" s="132">
        <f>IFERROR(VLOOKUP(B289,'Egyéni lista'!$B$4:$L$263,9,0),0)</f>
        <v>0</v>
      </c>
      <c r="K289" s="140">
        <f>IFERROR(VLOOKUP(B289,'Egyéni lista'!$B$4:$L$263,10,0),0)</f>
        <v>0</v>
      </c>
      <c r="L289" s="41">
        <f>IFERROR(VLOOKUP(B289,'Egyéni lista'!$B$4:$L$263,11,0),0)</f>
        <v>0</v>
      </c>
      <c r="M289" s="42">
        <f t="shared" ref="M289" si="185">SUM(E288:H291)</f>
        <v>0</v>
      </c>
    </row>
    <row r="290" spans="1:13" ht="15" hidden="1" customHeight="1" x14ac:dyDescent="0.2">
      <c r="A290" s="217"/>
      <c r="B290" s="53"/>
      <c r="C290" s="43">
        <f>IFERROR(VLOOKUP(B290,'Egyéni lista'!$B$4:$L$263,2,0),0)</f>
        <v>0</v>
      </c>
      <c r="D290" s="44">
        <f>IFERROR(VLOOKUP(B290,'Egyéni lista'!$B$4:$L$263,3,0),0)</f>
        <v>0</v>
      </c>
      <c r="E290" s="134">
        <f>IFERROR(VLOOKUP(B290,'Egyéni lista'!$B$4:$L$263,4,0),0)</f>
        <v>0</v>
      </c>
      <c r="F290" s="134">
        <f>IFERROR(VLOOKUP(B290,'Egyéni lista'!$B$4:$L$263,5,0),0)</f>
        <v>0</v>
      </c>
      <c r="G290" s="134">
        <f>IFERROR(VLOOKUP(B290,'Egyéni lista'!$B$4:$L$263,6,0),0)</f>
        <v>0</v>
      </c>
      <c r="H290" s="134">
        <f>IFERROR(VLOOKUP(B290,'Egyéni lista'!$B$4:$L$263,7,0),0)</f>
        <v>0</v>
      </c>
      <c r="I290" s="135">
        <f>IFERROR(VLOOKUP(B290,'Egyéni lista'!$B$4:$L$263,8,0),0)</f>
        <v>0</v>
      </c>
      <c r="J290" s="133">
        <f>IFERROR(VLOOKUP(B290,'Egyéni lista'!$B$4:$L$263,9,0),0)</f>
        <v>0</v>
      </c>
      <c r="K290" s="141">
        <f>IFERROR(VLOOKUP(B290,'Egyéni lista'!$B$4:$L$263,10,0),0)</f>
        <v>0</v>
      </c>
      <c r="L290" s="45">
        <f>IFERROR(VLOOKUP(B290,'Egyéni lista'!$B$4:$L$263,11,0),0)</f>
        <v>0</v>
      </c>
      <c r="M290" s="42">
        <f t="shared" ref="M290" si="186">SUM(E288:H291)</f>
        <v>0</v>
      </c>
    </row>
    <row r="291" spans="1:13" ht="15" hidden="1" customHeight="1" thickBot="1" x14ac:dyDescent="0.25">
      <c r="A291" s="218"/>
      <c r="B291" s="54"/>
      <c r="C291" s="46">
        <f>IFERROR(VLOOKUP(B291,'Egyéni lista'!$B$4:$L$263,2,0),0)</f>
        <v>0</v>
      </c>
      <c r="D291" s="47">
        <f>IFERROR(VLOOKUP(B291,'Egyéni lista'!$B$4:$L$263,3,0),0)</f>
        <v>0</v>
      </c>
      <c r="E291" s="136">
        <f>IFERROR(VLOOKUP(B291,'Egyéni lista'!$B$4:$L$263,4,0),0)</f>
        <v>0</v>
      </c>
      <c r="F291" s="137">
        <f>IFERROR(VLOOKUP(B291,'Egyéni lista'!$B$4:$L$263,5,0),0)</f>
        <v>0</v>
      </c>
      <c r="G291" s="137">
        <f>IFERROR(VLOOKUP(B291,'Egyéni lista'!$B$4:$L$263,6,0),0)</f>
        <v>0</v>
      </c>
      <c r="H291" s="137">
        <f>IFERROR(VLOOKUP(B291,'Egyéni lista'!$B$4:$L$263,7,0),0)</f>
        <v>0</v>
      </c>
      <c r="I291" s="138">
        <f>IFERROR(VLOOKUP(B291,'Egyéni lista'!$B$4:$L$263,8,0),0)</f>
        <v>0</v>
      </c>
      <c r="J291" s="139">
        <f>IFERROR(VLOOKUP(B291,'Egyéni lista'!$B$4:$L$263,9,0),0)</f>
        <v>0</v>
      </c>
      <c r="K291" s="142">
        <f>IFERROR(VLOOKUP(B291,'Egyéni lista'!$B$4:$L$263,10,0),0)</f>
        <v>0</v>
      </c>
      <c r="L291" s="48">
        <f>IFERROR(VLOOKUP(B291,'Egyéni lista'!$B$4:$L$263,11,0),0)</f>
        <v>0</v>
      </c>
      <c r="M291" s="49">
        <f t="shared" ref="M291" si="187">SUM(E288:H291)</f>
        <v>0</v>
      </c>
    </row>
    <row r="292" spans="1:13" ht="15" hidden="1" customHeight="1" x14ac:dyDescent="0.2">
      <c r="A292" s="216" t="s">
        <v>88</v>
      </c>
      <c r="B292" s="52"/>
      <c r="C292" s="35">
        <f>IFERROR(VLOOKUP(B292,'Egyéni lista'!$B$4:$L$263,2,0),0)</f>
        <v>0</v>
      </c>
      <c r="D292" s="36">
        <f>IFERROR(VLOOKUP(B292,'Egyéni lista'!$B$4:$L$263,3,0),0)</f>
        <v>0</v>
      </c>
      <c r="E292" s="28">
        <f>IFERROR(VLOOKUP(B292,'Egyéni lista'!$B$4:$L$263,4,0),0)</f>
        <v>0</v>
      </c>
      <c r="F292" s="28">
        <f>IFERROR(VLOOKUP(B292,'Egyéni lista'!$B$4:$L$263,5,0),0)</f>
        <v>0</v>
      </c>
      <c r="G292" s="28">
        <f>IFERROR(VLOOKUP(B292,'Egyéni lista'!$B$4:$L$263,6,0),0)</f>
        <v>0</v>
      </c>
      <c r="H292" s="28">
        <f>IFERROR(VLOOKUP(B292,'Egyéni lista'!$B$4:$L$263,7,0),0)</f>
        <v>0</v>
      </c>
      <c r="I292" s="121">
        <f>IFERROR(VLOOKUP(B292,'Egyéni lista'!$B$4:$L$263,8,0),0)</f>
        <v>0</v>
      </c>
      <c r="J292" s="132">
        <f>IFERROR(VLOOKUP(B292,'Egyéni lista'!$B$4:$L$263,9,0),0)</f>
        <v>0</v>
      </c>
      <c r="K292" s="140">
        <f>IFERROR(VLOOKUP(B292,'Egyéni lista'!$B$4:$L$263,10,0),0)</f>
        <v>0</v>
      </c>
      <c r="L292" s="37">
        <f>IFERROR(VLOOKUP(B292,'Egyéni lista'!$B$4:$L$263,11,0),0)</f>
        <v>0</v>
      </c>
      <c r="M292" s="38">
        <f t="shared" ref="M292" si="188">SUM(E292:H295)</f>
        <v>0</v>
      </c>
    </row>
    <row r="293" spans="1:13" ht="15" hidden="1" customHeight="1" x14ac:dyDescent="0.2">
      <c r="A293" s="217"/>
      <c r="B293" s="53"/>
      <c r="C293" s="39">
        <f>IFERROR(VLOOKUP(B293,'Egyéni lista'!$B$4:$L$263,2,0),0)</f>
        <v>0</v>
      </c>
      <c r="D293" s="40">
        <f>IFERROR(VLOOKUP(B293,'Egyéni lista'!$B$4:$L$263,3,0),0)</f>
        <v>0</v>
      </c>
      <c r="E293" s="20">
        <f>IFERROR(VLOOKUP(B293,'Egyéni lista'!$B$4:$L$263,4,0),0)</f>
        <v>0</v>
      </c>
      <c r="F293" s="20">
        <f>IFERROR(VLOOKUP(B293,'Egyéni lista'!$B$4:$L$263,5,0),0)</f>
        <v>0</v>
      </c>
      <c r="G293" s="20">
        <f>IFERROR(VLOOKUP(B293,'Egyéni lista'!$B$4:$L$263,6,0),0)</f>
        <v>0</v>
      </c>
      <c r="H293" s="20">
        <f>IFERROR(VLOOKUP(B293,'Egyéni lista'!$B$4:$L$263,7,0),0)</f>
        <v>0</v>
      </c>
      <c r="I293" s="122">
        <f>IFERROR(VLOOKUP(B293,'Egyéni lista'!$B$4:$L$263,8,0),0)</f>
        <v>0</v>
      </c>
      <c r="J293" s="132">
        <f>IFERROR(VLOOKUP(B293,'Egyéni lista'!$B$4:$L$263,9,0),0)</f>
        <v>0</v>
      </c>
      <c r="K293" s="140">
        <f>IFERROR(VLOOKUP(B293,'Egyéni lista'!$B$4:$L$263,10,0),0)</f>
        <v>0</v>
      </c>
      <c r="L293" s="41">
        <f>IFERROR(VLOOKUP(B293,'Egyéni lista'!$B$4:$L$263,11,0),0)</f>
        <v>0</v>
      </c>
      <c r="M293" s="42">
        <f t="shared" ref="M293" si="189">SUM(E292:H295)</f>
        <v>0</v>
      </c>
    </row>
    <row r="294" spans="1:13" ht="15" hidden="1" customHeight="1" x14ac:dyDescent="0.2">
      <c r="A294" s="217"/>
      <c r="B294" s="53"/>
      <c r="C294" s="43">
        <f>IFERROR(VLOOKUP(B294,'Egyéni lista'!$B$4:$L$263,2,0),0)</f>
        <v>0</v>
      </c>
      <c r="D294" s="44">
        <f>IFERROR(VLOOKUP(B294,'Egyéni lista'!$B$4:$L$263,3,0),0)</f>
        <v>0</v>
      </c>
      <c r="E294" s="134">
        <f>IFERROR(VLOOKUP(B294,'Egyéni lista'!$B$4:$L$263,4,0),0)</f>
        <v>0</v>
      </c>
      <c r="F294" s="134">
        <f>IFERROR(VLOOKUP(B294,'Egyéni lista'!$B$4:$L$263,5,0),0)</f>
        <v>0</v>
      </c>
      <c r="G294" s="134">
        <f>IFERROR(VLOOKUP(B294,'Egyéni lista'!$B$4:$L$263,6,0),0)</f>
        <v>0</v>
      </c>
      <c r="H294" s="134">
        <f>IFERROR(VLOOKUP(B294,'Egyéni lista'!$B$4:$L$263,7,0),0)</f>
        <v>0</v>
      </c>
      <c r="I294" s="135">
        <f>IFERROR(VLOOKUP(B294,'Egyéni lista'!$B$4:$L$263,8,0),0)</f>
        <v>0</v>
      </c>
      <c r="J294" s="133">
        <f>IFERROR(VLOOKUP(B294,'Egyéni lista'!$B$4:$L$263,9,0),0)</f>
        <v>0</v>
      </c>
      <c r="K294" s="141">
        <f>IFERROR(VLOOKUP(B294,'Egyéni lista'!$B$4:$L$263,10,0),0)</f>
        <v>0</v>
      </c>
      <c r="L294" s="45">
        <f>IFERROR(VLOOKUP(B294,'Egyéni lista'!$B$4:$L$263,11,0),0)</f>
        <v>0</v>
      </c>
      <c r="M294" s="42">
        <f t="shared" ref="M294" si="190">SUM(E292:H295)</f>
        <v>0</v>
      </c>
    </row>
    <row r="295" spans="1:13" ht="15" hidden="1" customHeight="1" thickBot="1" x14ac:dyDescent="0.25">
      <c r="A295" s="218"/>
      <c r="B295" s="54"/>
      <c r="C295" s="46">
        <f>IFERROR(VLOOKUP(B295,'Egyéni lista'!$B$4:$L$263,2,0),0)</f>
        <v>0</v>
      </c>
      <c r="D295" s="47">
        <f>IFERROR(VLOOKUP(B295,'Egyéni lista'!$B$4:$L$263,3,0),0)</f>
        <v>0</v>
      </c>
      <c r="E295" s="136">
        <f>IFERROR(VLOOKUP(B295,'Egyéni lista'!$B$4:$L$263,4,0),0)</f>
        <v>0</v>
      </c>
      <c r="F295" s="137">
        <f>IFERROR(VLOOKUP(B295,'Egyéni lista'!$B$4:$L$263,5,0),0)</f>
        <v>0</v>
      </c>
      <c r="G295" s="137">
        <f>IFERROR(VLOOKUP(B295,'Egyéni lista'!$B$4:$L$263,6,0),0)</f>
        <v>0</v>
      </c>
      <c r="H295" s="137">
        <f>IFERROR(VLOOKUP(B295,'Egyéni lista'!$B$4:$L$263,7,0),0)</f>
        <v>0</v>
      </c>
      <c r="I295" s="138">
        <f>IFERROR(VLOOKUP(B295,'Egyéni lista'!$B$4:$L$263,8,0),0)</f>
        <v>0</v>
      </c>
      <c r="J295" s="139">
        <f>IFERROR(VLOOKUP(B295,'Egyéni lista'!$B$4:$L$263,9,0),0)</f>
        <v>0</v>
      </c>
      <c r="K295" s="142">
        <f>IFERROR(VLOOKUP(B295,'Egyéni lista'!$B$4:$L$263,10,0),0)</f>
        <v>0</v>
      </c>
      <c r="L295" s="48">
        <f>IFERROR(VLOOKUP(B295,'Egyéni lista'!$B$4:$L$263,11,0),0)</f>
        <v>0</v>
      </c>
      <c r="M295" s="49">
        <f t="shared" ref="M295" si="191">SUM(E292:H295)</f>
        <v>0</v>
      </c>
    </row>
    <row r="296" spans="1:13" ht="15" hidden="1" customHeight="1" x14ac:dyDescent="0.2">
      <c r="A296" s="216" t="s">
        <v>89</v>
      </c>
      <c r="B296" s="52"/>
      <c r="C296" s="35">
        <f>IFERROR(VLOOKUP(B296,'Egyéni lista'!$B$4:$L$263,2,0),0)</f>
        <v>0</v>
      </c>
      <c r="D296" s="36">
        <f>IFERROR(VLOOKUP(B296,'Egyéni lista'!$B$4:$L$263,3,0),0)</f>
        <v>0</v>
      </c>
      <c r="E296" s="28">
        <f>IFERROR(VLOOKUP(B296,'Egyéni lista'!$B$4:$L$263,4,0),0)</f>
        <v>0</v>
      </c>
      <c r="F296" s="28">
        <f>IFERROR(VLOOKUP(B296,'Egyéni lista'!$B$4:$L$263,5,0),0)</f>
        <v>0</v>
      </c>
      <c r="G296" s="28">
        <f>IFERROR(VLOOKUP(B296,'Egyéni lista'!$B$4:$L$263,6,0),0)</f>
        <v>0</v>
      </c>
      <c r="H296" s="28">
        <f>IFERROR(VLOOKUP(B296,'Egyéni lista'!$B$4:$L$263,7,0),0)</f>
        <v>0</v>
      </c>
      <c r="I296" s="121">
        <f>IFERROR(VLOOKUP(B296,'Egyéni lista'!$B$4:$L$263,8,0),0)</f>
        <v>0</v>
      </c>
      <c r="J296" s="132">
        <f>IFERROR(VLOOKUP(B296,'Egyéni lista'!$B$4:$L$263,9,0),0)</f>
        <v>0</v>
      </c>
      <c r="K296" s="140">
        <f>IFERROR(VLOOKUP(B296,'Egyéni lista'!$B$4:$L$263,10,0),0)</f>
        <v>0</v>
      </c>
      <c r="L296" s="37">
        <f>IFERROR(VLOOKUP(B296,'Egyéni lista'!$B$4:$L$263,11,0),0)</f>
        <v>0</v>
      </c>
      <c r="M296" s="38">
        <f t="shared" ref="M296" si="192">SUM(E296:H299)</f>
        <v>0</v>
      </c>
    </row>
    <row r="297" spans="1:13" ht="15" hidden="1" customHeight="1" x14ac:dyDescent="0.2">
      <c r="A297" s="217"/>
      <c r="B297" s="53"/>
      <c r="C297" s="39">
        <f>IFERROR(VLOOKUP(B297,'Egyéni lista'!$B$4:$L$263,2,0),0)</f>
        <v>0</v>
      </c>
      <c r="D297" s="40">
        <f>IFERROR(VLOOKUP(B297,'Egyéni lista'!$B$4:$L$263,3,0),0)</f>
        <v>0</v>
      </c>
      <c r="E297" s="20">
        <f>IFERROR(VLOOKUP(B297,'Egyéni lista'!$B$4:$L$263,4,0),0)</f>
        <v>0</v>
      </c>
      <c r="F297" s="20">
        <f>IFERROR(VLOOKUP(B297,'Egyéni lista'!$B$4:$L$263,5,0),0)</f>
        <v>0</v>
      </c>
      <c r="G297" s="20">
        <f>IFERROR(VLOOKUP(B297,'Egyéni lista'!$B$4:$L$263,6,0),0)</f>
        <v>0</v>
      </c>
      <c r="H297" s="20">
        <f>IFERROR(VLOOKUP(B297,'Egyéni lista'!$B$4:$L$263,7,0),0)</f>
        <v>0</v>
      </c>
      <c r="I297" s="122">
        <f>IFERROR(VLOOKUP(B297,'Egyéni lista'!$B$4:$L$263,8,0),0)</f>
        <v>0</v>
      </c>
      <c r="J297" s="132">
        <f>IFERROR(VLOOKUP(B297,'Egyéni lista'!$B$4:$L$263,9,0),0)</f>
        <v>0</v>
      </c>
      <c r="K297" s="140">
        <f>IFERROR(VLOOKUP(B297,'Egyéni lista'!$B$4:$L$263,10,0),0)</f>
        <v>0</v>
      </c>
      <c r="L297" s="41">
        <f>IFERROR(VLOOKUP(B297,'Egyéni lista'!$B$4:$L$263,11,0),0)</f>
        <v>0</v>
      </c>
      <c r="M297" s="42">
        <f t="shared" ref="M297" si="193">SUM(E296:H299)</f>
        <v>0</v>
      </c>
    </row>
    <row r="298" spans="1:13" ht="15" hidden="1" customHeight="1" x14ac:dyDescent="0.2">
      <c r="A298" s="217"/>
      <c r="B298" s="53"/>
      <c r="C298" s="43">
        <f>IFERROR(VLOOKUP(B298,'Egyéni lista'!$B$4:$L$263,2,0),0)</f>
        <v>0</v>
      </c>
      <c r="D298" s="44">
        <f>IFERROR(VLOOKUP(B298,'Egyéni lista'!$B$4:$L$263,3,0),0)</f>
        <v>0</v>
      </c>
      <c r="E298" s="134">
        <f>IFERROR(VLOOKUP(B298,'Egyéni lista'!$B$4:$L$263,4,0),0)</f>
        <v>0</v>
      </c>
      <c r="F298" s="134">
        <f>IFERROR(VLOOKUP(B298,'Egyéni lista'!$B$4:$L$263,5,0),0)</f>
        <v>0</v>
      </c>
      <c r="G298" s="134">
        <f>IFERROR(VLOOKUP(B298,'Egyéni lista'!$B$4:$L$263,6,0),0)</f>
        <v>0</v>
      </c>
      <c r="H298" s="134">
        <f>IFERROR(VLOOKUP(B298,'Egyéni lista'!$B$4:$L$263,7,0),0)</f>
        <v>0</v>
      </c>
      <c r="I298" s="135">
        <f>IFERROR(VLOOKUP(B298,'Egyéni lista'!$B$4:$L$263,8,0),0)</f>
        <v>0</v>
      </c>
      <c r="J298" s="133">
        <f>IFERROR(VLOOKUP(B298,'Egyéni lista'!$B$4:$L$263,9,0),0)</f>
        <v>0</v>
      </c>
      <c r="K298" s="141">
        <f>IFERROR(VLOOKUP(B298,'Egyéni lista'!$B$4:$L$263,10,0),0)</f>
        <v>0</v>
      </c>
      <c r="L298" s="45">
        <f>IFERROR(VLOOKUP(B298,'Egyéni lista'!$B$4:$L$263,11,0),0)</f>
        <v>0</v>
      </c>
      <c r="M298" s="42">
        <f t="shared" ref="M298" si="194">SUM(E296:H299)</f>
        <v>0</v>
      </c>
    </row>
    <row r="299" spans="1:13" ht="15" hidden="1" customHeight="1" thickBot="1" x14ac:dyDescent="0.25">
      <c r="A299" s="218"/>
      <c r="B299" s="54"/>
      <c r="C299" s="46">
        <f>IFERROR(VLOOKUP(B299,'Egyéni lista'!$B$4:$L$263,2,0),0)</f>
        <v>0</v>
      </c>
      <c r="D299" s="47">
        <f>IFERROR(VLOOKUP(B299,'Egyéni lista'!$B$4:$L$263,3,0),0)</f>
        <v>0</v>
      </c>
      <c r="E299" s="136">
        <f>IFERROR(VLOOKUP(B299,'Egyéni lista'!$B$4:$L$263,4,0),0)</f>
        <v>0</v>
      </c>
      <c r="F299" s="137">
        <f>IFERROR(VLOOKUP(B299,'Egyéni lista'!$B$4:$L$263,5,0),0)</f>
        <v>0</v>
      </c>
      <c r="G299" s="137">
        <f>IFERROR(VLOOKUP(B299,'Egyéni lista'!$B$4:$L$263,6,0),0)</f>
        <v>0</v>
      </c>
      <c r="H299" s="137">
        <f>IFERROR(VLOOKUP(B299,'Egyéni lista'!$B$4:$L$263,7,0),0)</f>
        <v>0</v>
      </c>
      <c r="I299" s="138">
        <f>IFERROR(VLOOKUP(B299,'Egyéni lista'!$B$4:$L$263,8,0),0)</f>
        <v>0</v>
      </c>
      <c r="J299" s="139">
        <f>IFERROR(VLOOKUP(B299,'Egyéni lista'!$B$4:$L$263,9,0),0)</f>
        <v>0</v>
      </c>
      <c r="K299" s="142">
        <f>IFERROR(VLOOKUP(B299,'Egyéni lista'!$B$4:$L$263,10,0),0)</f>
        <v>0</v>
      </c>
      <c r="L299" s="48">
        <f>IFERROR(VLOOKUP(B299,'Egyéni lista'!$B$4:$L$263,11,0),0)</f>
        <v>0</v>
      </c>
      <c r="M299" s="49">
        <f t="shared" ref="M299" si="195">SUM(E296:H299)</f>
        <v>0</v>
      </c>
    </row>
    <row r="300" spans="1:13" ht="15" hidden="1" customHeight="1" x14ac:dyDescent="0.2">
      <c r="A300" s="216" t="s">
        <v>90</v>
      </c>
      <c r="B300" s="52"/>
      <c r="C300" s="35">
        <f>IFERROR(VLOOKUP(B300,'Egyéni lista'!$B$4:$L$263,2,0),0)</f>
        <v>0</v>
      </c>
      <c r="D300" s="36">
        <f>IFERROR(VLOOKUP(B300,'Egyéni lista'!$B$4:$L$263,3,0),0)</f>
        <v>0</v>
      </c>
      <c r="E300" s="28">
        <f>IFERROR(VLOOKUP(B300,'Egyéni lista'!$B$4:$L$263,4,0),0)</f>
        <v>0</v>
      </c>
      <c r="F300" s="28">
        <f>IFERROR(VLOOKUP(B300,'Egyéni lista'!$B$4:$L$263,5,0),0)</f>
        <v>0</v>
      </c>
      <c r="G300" s="28">
        <f>IFERROR(VLOOKUP(B300,'Egyéni lista'!$B$4:$L$263,6,0),0)</f>
        <v>0</v>
      </c>
      <c r="H300" s="28">
        <f>IFERROR(VLOOKUP(B300,'Egyéni lista'!$B$4:$L$263,7,0),0)</f>
        <v>0</v>
      </c>
      <c r="I300" s="121">
        <f>IFERROR(VLOOKUP(B300,'Egyéni lista'!$B$4:$L$263,8,0),0)</f>
        <v>0</v>
      </c>
      <c r="J300" s="132">
        <f>IFERROR(VLOOKUP(B300,'Egyéni lista'!$B$4:$L$263,9,0),0)</f>
        <v>0</v>
      </c>
      <c r="K300" s="140">
        <f>IFERROR(VLOOKUP(B300,'Egyéni lista'!$B$4:$L$263,10,0),0)</f>
        <v>0</v>
      </c>
      <c r="L300" s="37">
        <f>IFERROR(VLOOKUP(B300,'Egyéni lista'!$B$4:$L$263,11,0),0)</f>
        <v>0</v>
      </c>
      <c r="M300" s="38">
        <f t="shared" ref="M300" si="196">SUM(E300:H303)</f>
        <v>0</v>
      </c>
    </row>
    <row r="301" spans="1:13" ht="15" hidden="1" customHeight="1" x14ac:dyDescent="0.2">
      <c r="A301" s="217"/>
      <c r="B301" s="53"/>
      <c r="C301" s="39">
        <f>IFERROR(VLOOKUP(B301,'Egyéni lista'!$B$4:$L$263,2,0),0)</f>
        <v>0</v>
      </c>
      <c r="D301" s="40">
        <f>IFERROR(VLOOKUP(B301,'Egyéni lista'!$B$4:$L$263,3,0),0)</f>
        <v>0</v>
      </c>
      <c r="E301" s="20">
        <f>IFERROR(VLOOKUP(B301,'Egyéni lista'!$B$4:$L$263,4,0),0)</f>
        <v>0</v>
      </c>
      <c r="F301" s="20">
        <f>IFERROR(VLOOKUP(B301,'Egyéni lista'!$B$4:$L$263,5,0),0)</f>
        <v>0</v>
      </c>
      <c r="G301" s="20">
        <f>IFERROR(VLOOKUP(B301,'Egyéni lista'!$B$4:$L$263,6,0),0)</f>
        <v>0</v>
      </c>
      <c r="H301" s="20">
        <f>IFERROR(VLOOKUP(B301,'Egyéni lista'!$B$4:$L$263,7,0),0)</f>
        <v>0</v>
      </c>
      <c r="I301" s="122">
        <f>IFERROR(VLOOKUP(B301,'Egyéni lista'!$B$4:$L$263,8,0),0)</f>
        <v>0</v>
      </c>
      <c r="J301" s="132">
        <f>IFERROR(VLOOKUP(B301,'Egyéni lista'!$B$4:$L$263,9,0),0)</f>
        <v>0</v>
      </c>
      <c r="K301" s="140">
        <f>IFERROR(VLOOKUP(B301,'Egyéni lista'!$B$4:$L$263,10,0),0)</f>
        <v>0</v>
      </c>
      <c r="L301" s="41">
        <f>IFERROR(VLOOKUP(B301,'Egyéni lista'!$B$4:$L$263,11,0),0)</f>
        <v>0</v>
      </c>
      <c r="M301" s="42">
        <f t="shared" ref="M301" si="197">SUM(E300:H303)</f>
        <v>0</v>
      </c>
    </row>
    <row r="302" spans="1:13" ht="15" hidden="1" customHeight="1" x14ac:dyDescent="0.2">
      <c r="A302" s="217"/>
      <c r="B302" s="53"/>
      <c r="C302" s="43">
        <f>IFERROR(VLOOKUP(B302,'Egyéni lista'!$B$4:$L$263,2,0),0)</f>
        <v>0</v>
      </c>
      <c r="D302" s="44">
        <f>IFERROR(VLOOKUP(B302,'Egyéni lista'!$B$4:$L$263,3,0),0)</f>
        <v>0</v>
      </c>
      <c r="E302" s="134">
        <f>IFERROR(VLOOKUP(B302,'Egyéni lista'!$B$4:$L$263,4,0),0)</f>
        <v>0</v>
      </c>
      <c r="F302" s="134">
        <f>IFERROR(VLOOKUP(B302,'Egyéni lista'!$B$4:$L$263,5,0),0)</f>
        <v>0</v>
      </c>
      <c r="G302" s="134">
        <f>IFERROR(VLOOKUP(B302,'Egyéni lista'!$B$4:$L$263,6,0),0)</f>
        <v>0</v>
      </c>
      <c r="H302" s="134">
        <f>IFERROR(VLOOKUP(B302,'Egyéni lista'!$B$4:$L$263,7,0),0)</f>
        <v>0</v>
      </c>
      <c r="I302" s="135">
        <f>IFERROR(VLOOKUP(B302,'Egyéni lista'!$B$4:$L$263,8,0),0)</f>
        <v>0</v>
      </c>
      <c r="J302" s="133">
        <f>IFERROR(VLOOKUP(B302,'Egyéni lista'!$B$4:$L$263,9,0),0)</f>
        <v>0</v>
      </c>
      <c r="K302" s="141">
        <f>IFERROR(VLOOKUP(B302,'Egyéni lista'!$B$4:$L$263,10,0),0)</f>
        <v>0</v>
      </c>
      <c r="L302" s="45">
        <f>IFERROR(VLOOKUP(B302,'Egyéni lista'!$B$4:$L$263,11,0),0)</f>
        <v>0</v>
      </c>
      <c r="M302" s="42">
        <f t="shared" ref="M302" si="198">SUM(E300:H303)</f>
        <v>0</v>
      </c>
    </row>
    <row r="303" spans="1:13" ht="15" hidden="1" customHeight="1" thickBot="1" x14ac:dyDescent="0.25">
      <c r="A303" s="218"/>
      <c r="B303" s="54"/>
      <c r="C303" s="46">
        <f>IFERROR(VLOOKUP(B303,'Egyéni lista'!$B$4:$L$263,2,0),0)</f>
        <v>0</v>
      </c>
      <c r="D303" s="47">
        <f>IFERROR(VLOOKUP(B303,'Egyéni lista'!$B$4:$L$263,3,0),0)</f>
        <v>0</v>
      </c>
      <c r="E303" s="136">
        <f>IFERROR(VLOOKUP(B303,'Egyéni lista'!$B$4:$L$263,4,0),0)</f>
        <v>0</v>
      </c>
      <c r="F303" s="137">
        <f>IFERROR(VLOOKUP(B303,'Egyéni lista'!$B$4:$L$263,5,0),0)</f>
        <v>0</v>
      </c>
      <c r="G303" s="137">
        <f>IFERROR(VLOOKUP(B303,'Egyéni lista'!$B$4:$L$263,6,0),0)</f>
        <v>0</v>
      </c>
      <c r="H303" s="137">
        <f>IFERROR(VLOOKUP(B303,'Egyéni lista'!$B$4:$L$263,7,0),0)</f>
        <v>0</v>
      </c>
      <c r="I303" s="138">
        <f>IFERROR(VLOOKUP(B303,'Egyéni lista'!$B$4:$L$263,8,0),0)</f>
        <v>0</v>
      </c>
      <c r="J303" s="139">
        <f>IFERROR(VLOOKUP(B303,'Egyéni lista'!$B$4:$L$263,9,0),0)</f>
        <v>0</v>
      </c>
      <c r="K303" s="142">
        <f>IFERROR(VLOOKUP(B303,'Egyéni lista'!$B$4:$L$263,10,0),0)</f>
        <v>0</v>
      </c>
      <c r="L303" s="48">
        <f>IFERROR(VLOOKUP(B303,'Egyéni lista'!$B$4:$L$263,11,0),0)</f>
        <v>0</v>
      </c>
      <c r="M303" s="49">
        <f t="shared" ref="M303" si="199">SUM(E300:H303)</f>
        <v>0</v>
      </c>
    </row>
    <row r="304" spans="1:13" ht="15" hidden="1" customHeight="1" x14ac:dyDescent="0.2">
      <c r="A304" s="216" t="s">
        <v>91</v>
      </c>
      <c r="B304" s="52"/>
      <c r="C304" s="35">
        <f>IFERROR(VLOOKUP(B304,'Egyéni lista'!$B$4:$L$263,2,0),0)</f>
        <v>0</v>
      </c>
      <c r="D304" s="36">
        <f>IFERROR(VLOOKUP(B304,'Egyéni lista'!$B$4:$L$263,3,0),0)</f>
        <v>0</v>
      </c>
      <c r="E304" s="28">
        <f>IFERROR(VLOOKUP(B304,'Egyéni lista'!$B$4:$L$263,4,0),0)</f>
        <v>0</v>
      </c>
      <c r="F304" s="28">
        <f>IFERROR(VLOOKUP(B304,'Egyéni lista'!$B$4:$L$263,5,0),0)</f>
        <v>0</v>
      </c>
      <c r="G304" s="28">
        <f>IFERROR(VLOOKUP(B304,'Egyéni lista'!$B$4:$L$263,6,0),0)</f>
        <v>0</v>
      </c>
      <c r="H304" s="28">
        <f>IFERROR(VLOOKUP(B304,'Egyéni lista'!$B$4:$L$263,7,0),0)</f>
        <v>0</v>
      </c>
      <c r="I304" s="121">
        <f>IFERROR(VLOOKUP(B304,'Egyéni lista'!$B$4:$L$263,8,0),0)</f>
        <v>0</v>
      </c>
      <c r="J304" s="132">
        <f>IFERROR(VLOOKUP(B304,'Egyéni lista'!$B$4:$L$263,9,0),0)</f>
        <v>0</v>
      </c>
      <c r="K304" s="140">
        <f>IFERROR(VLOOKUP(B304,'Egyéni lista'!$B$4:$L$263,10,0),0)</f>
        <v>0</v>
      </c>
      <c r="L304" s="37">
        <f>IFERROR(VLOOKUP(B304,'Egyéni lista'!$B$4:$L$263,11,0),0)</f>
        <v>0</v>
      </c>
      <c r="M304" s="38">
        <f t="shared" ref="M304" si="200">SUM(E304:H307)</f>
        <v>0</v>
      </c>
    </row>
    <row r="305" spans="1:13" ht="15" hidden="1" customHeight="1" x14ac:dyDescent="0.2">
      <c r="A305" s="217"/>
      <c r="B305" s="53"/>
      <c r="C305" s="39">
        <f>IFERROR(VLOOKUP(B305,'Egyéni lista'!$B$4:$L$263,2,0),0)</f>
        <v>0</v>
      </c>
      <c r="D305" s="40">
        <f>IFERROR(VLOOKUP(B305,'Egyéni lista'!$B$4:$L$263,3,0),0)</f>
        <v>0</v>
      </c>
      <c r="E305" s="20">
        <f>IFERROR(VLOOKUP(B305,'Egyéni lista'!$B$4:$L$263,4,0),0)</f>
        <v>0</v>
      </c>
      <c r="F305" s="20">
        <f>IFERROR(VLOOKUP(B305,'Egyéni lista'!$B$4:$L$263,5,0),0)</f>
        <v>0</v>
      </c>
      <c r="G305" s="20">
        <f>IFERROR(VLOOKUP(B305,'Egyéni lista'!$B$4:$L$263,6,0),0)</f>
        <v>0</v>
      </c>
      <c r="H305" s="20">
        <f>IFERROR(VLOOKUP(B305,'Egyéni lista'!$B$4:$L$263,7,0),0)</f>
        <v>0</v>
      </c>
      <c r="I305" s="122">
        <f>IFERROR(VLOOKUP(B305,'Egyéni lista'!$B$4:$L$263,8,0),0)</f>
        <v>0</v>
      </c>
      <c r="J305" s="132">
        <f>IFERROR(VLOOKUP(B305,'Egyéni lista'!$B$4:$L$263,9,0),0)</f>
        <v>0</v>
      </c>
      <c r="K305" s="140">
        <f>IFERROR(VLOOKUP(B305,'Egyéni lista'!$B$4:$L$263,10,0),0)</f>
        <v>0</v>
      </c>
      <c r="L305" s="41">
        <f>IFERROR(VLOOKUP(B305,'Egyéni lista'!$B$4:$L$263,11,0),0)</f>
        <v>0</v>
      </c>
      <c r="M305" s="42">
        <f t="shared" ref="M305" si="201">SUM(E304:H307)</f>
        <v>0</v>
      </c>
    </row>
    <row r="306" spans="1:13" ht="15" hidden="1" customHeight="1" x14ac:dyDescent="0.2">
      <c r="A306" s="217"/>
      <c r="B306" s="53"/>
      <c r="C306" s="43">
        <f>IFERROR(VLOOKUP(B306,'Egyéni lista'!$B$4:$L$263,2,0),0)</f>
        <v>0</v>
      </c>
      <c r="D306" s="44">
        <f>IFERROR(VLOOKUP(B306,'Egyéni lista'!$B$4:$L$263,3,0),0)</f>
        <v>0</v>
      </c>
      <c r="E306" s="134">
        <f>IFERROR(VLOOKUP(B306,'Egyéni lista'!$B$4:$L$263,4,0),0)</f>
        <v>0</v>
      </c>
      <c r="F306" s="134">
        <f>IFERROR(VLOOKUP(B306,'Egyéni lista'!$B$4:$L$263,5,0),0)</f>
        <v>0</v>
      </c>
      <c r="G306" s="134">
        <f>IFERROR(VLOOKUP(B306,'Egyéni lista'!$B$4:$L$263,6,0),0)</f>
        <v>0</v>
      </c>
      <c r="H306" s="134">
        <f>IFERROR(VLOOKUP(B306,'Egyéni lista'!$B$4:$L$263,7,0),0)</f>
        <v>0</v>
      </c>
      <c r="I306" s="135">
        <f>IFERROR(VLOOKUP(B306,'Egyéni lista'!$B$4:$L$263,8,0),0)</f>
        <v>0</v>
      </c>
      <c r="J306" s="133">
        <f>IFERROR(VLOOKUP(B306,'Egyéni lista'!$B$4:$L$263,9,0),0)</f>
        <v>0</v>
      </c>
      <c r="K306" s="141">
        <f>IFERROR(VLOOKUP(B306,'Egyéni lista'!$B$4:$L$263,10,0),0)</f>
        <v>0</v>
      </c>
      <c r="L306" s="45">
        <f>IFERROR(VLOOKUP(B306,'Egyéni lista'!$B$4:$L$263,11,0),0)</f>
        <v>0</v>
      </c>
      <c r="M306" s="42">
        <f t="shared" ref="M306" si="202">SUM(E304:H307)</f>
        <v>0</v>
      </c>
    </row>
    <row r="307" spans="1:13" ht="15" hidden="1" customHeight="1" thickBot="1" x14ac:dyDescent="0.25">
      <c r="A307" s="218"/>
      <c r="B307" s="54"/>
      <c r="C307" s="46">
        <f>IFERROR(VLOOKUP(B307,'Egyéni lista'!$B$4:$L$263,2,0),0)</f>
        <v>0</v>
      </c>
      <c r="D307" s="47">
        <f>IFERROR(VLOOKUP(B307,'Egyéni lista'!$B$4:$L$263,3,0),0)</f>
        <v>0</v>
      </c>
      <c r="E307" s="136">
        <f>IFERROR(VLOOKUP(B307,'Egyéni lista'!$B$4:$L$263,4,0),0)</f>
        <v>0</v>
      </c>
      <c r="F307" s="137">
        <f>IFERROR(VLOOKUP(B307,'Egyéni lista'!$B$4:$L$263,5,0),0)</f>
        <v>0</v>
      </c>
      <c r="G307" s="137">
        <f>IFERROR(VLOOKUP(B307,'Egyéni lista'!$B$4:$L$263,6,0),0)</f>
        <v>0</v>
      </c>
      <c r="H307" s="137">
        <f>IFERROR(VLOOKUP(B307,'Egyéni lista'!$B$4:$L$263,7,0),0)</f>
        <v>0</v>
      </c>
      <c r="I307" s="138">
        <f>IFERROR(VLOOKUP(B307,'Egyéni lista'!$B$4:$L$263,8,0),0)</f>
        <v>0</v>
      </c>
      <c r="J307" s="139">
        <f>IFERROR(VLOOKUP(B307,'Egyéni lista'!$B$4:$L$263,9,0),0)</f>
        <v>0</v>
      </c>
      <c r="K307" s="142">
        <f>IFERROR(VLOOKUP(B307,'Egyéni lista'!$B$4:$L$263,10,0),0)</f>
        <v>0</v>
      </c>
      <c r="L307" s="48">
        <f>IFERROR(VLOOKUP(B307,'Egyéni lista'!$B$4:$L$263,11,0),0)</f>
        <v>0</v>
      </c>
      <c r="M307" s="49">
        <f t="shared" ref="M307" si="203">SUM(E304:H307)</f>
        <v>0</v>
      </c>
    </row>
    <row r="308" spans="1:13" ht="15" hidden="1" customHeight="1" x14ac:dyDescent="0.2">
      <c r="A308" s="216" t="s">
        <v>92</v>
      </c>
      <c r="B308" s="52"/>
      <c r="C308" s="35">
        <f>IFERROR(VLOOKUP(B308,'Egyéni lista'!$B$4:$L$263,2,0),0)</f>
        <v>0</v>
      </c>
      <c r="D308" s="36">
        <f>IFERROR(VLOOKUP(B308,'Egyéni lista'!$B$4:$L$263,3,0),0)</f>
        <v>0</v>
      </c>
      <c r="E308" s="28">
        <f>IFERROR(VLOOKUP(B308,'Egyéni lista'!$B$4:$L$263,4,0),0)</f>
        <v>0</v>
      </c>
      <c r="F308" s="28">
        <f>IFERROR(VLOOKUP(B308,'Egyéni lista'!$B$4:$L$263,5,0),0)</f>
        <v>0</v>
      </c>
      <c r="G308" s="28">
        <f>IFERROR(VLOOKUP(B308,'Egyéni lista'!$B$4:$L$263,6,0),0)</f>
        <v>0</v>
      </c>
      <c r="H308" s="28">
        <f>IFERROR(VLOOKUP(B308,'Egyéni lista'!$B$4:$L$263,7,0),0)</f>
        <v>0</v>
      </c>
      <c r="I308" s="121">
        <f>IFERROR(VLOOKUP(B308,'Egyéni lista'!$B$4:$L$263,8,0),0)</f>
        <v>0</v>
      </c>
      <c r="J308" s="132">
        <f>IFERROR(VLOOKUP(B308,'Egyéni lista'!$B$4:$L$263,9,0),0)</f>
        <v>0</v>
      </c>
      <c r="K308" s="140">
        <f>IFERROR(VLOOKUP(B308,'Egyéni lista'!$B$4:$L$263,10,0),0)</f>
        <v>0</v>
      </c>
      <c r="L308" s="37">
        <f>IFERROR(VLOOKUP(B308,'Egyéni lista'!$B$4:$L$263,11,0),0)</f>
        <v>0</v>
      </c>
      <c r="M308" s="38">
        <f t="shared" ref="M308" si="204">SUM(E308:H311)</f>
        <v>0</v>
      </c>
    </row>
    <row r="309" spans="1:13" ht="15" hidden="1" customHeight="1" x14ac:dyDescent="0.2">
      <c r="A309" s="217"/>
      <c r="B309" s="53"/>
      <c r="C309" s="39">
        <f>IFERROR(VLOOKUP(B309,'Egyéni lista'!$B$4:$L$263,2,0),0)</f>
        <v>0</v>
      </c>
      <c r="D309" s="40">
        <f>IFERROR(VLOOKUP(B309,'Egyéni lista'!$B$4:$L$263,3,0),0)</f>
        <v>0</v>
      </c>
      <c r="E309" s="20">
        <f>IFERROR(VLOOKUP(B309,'Egyéni lista'!$B$4:$L$263,4,0),0)</f>
        <v>0</v>
      </c>
      <c r="F309" s="20">
        <f>IFERROR(VLOOKUP(B309,'Egyéni lista'!$B$4:$L$263,5,0),0)</f>
        <v>0</v>
      </c>
      <c r="G309" s="20">
        <f>IFERROR(VLOOKUP(B309,'Egyéni lista'!$B$4:$L$263,6,0),0)</f>
        <v>0</v>
      </c>
      <c r="H309" s="20">
        <f>IFERROR(VLOOKUP(B309,'Egyéni lista'!$B$4:$L$263,7,0),0)</f>
        <v>0</v>
      </c>
      <c r="I309" s="122">
        <f>IFERROR(VLOOKUP(B309,'Egyéni lista'!$B$4:$L$263,8,0),0)</f>
        <v>0</v>
      </c>
      <c r="J309" s="132">
        <f>IFERROR(VLOOKUP(B309,'Egyéni lista'!$B$4:$L$263,9,0),0)</f>
        <v>0</v>
      </c>
      <c r="K309" s="140">
        <f>IFERROR(VLOOKUP(B309,'Egyéni lista'!$B$4:$L$263,10,0),0)</f>
        <v>0</v>
      </c>
      <c r="L309" s="41">
        <f>IFERROR(VLOOKUP(B309,'Egyéni lista'!$B$4:$L$263,11,0),0)</f>
        <v>0</v>
      </c>
      <c r="M309" s="42">
        <f t="shared" ref="M309" si="205">SUM(E308:H311)</f>
        <v>0</v>
      </c>
    </row>
    <row r="310" spans="1:13" ht="15" hidden="1" customHeight="1" x14ac:dyDescent="0.2">
      <c r="A310" s="217"/>
      <c r="B310" s="53"/>
      <c r="C310" s="43">
        <f>IFERROR(VLOOKUP(B310,'Egyéni lista'!$B$4:$L$263,2,0),0)</f>
        <v>0</v>
      </c>
      <c r="D310" s="44">
        <f>IFERROR(VLOOKUP(B310,'Egyéni lista'!$B$4:$L$263,3,0),0)</f>
        <v>0</v>
      </c>
      <c r="E310" s="134">
        <f>IFERROR(VLOOKUP(B310,'Egyéni lista'!$B$4:$L$263,4,0),0)</f>
        <v>0</v>
      </c>
      <c r="F310" s="134">
        <f>IFERROR(VLOOKUP(B310,'Egyéni lista'!$B$4:$L$263,5,0),0)</f>
        <v>0</v>
      </c>
      <c r="G310" s="134">
        <f>IFERROR(VLOOKUP(B310,'Egyéni lista'!$B$4:$L$263,6,0),0)</f>
        <v>0</v>
      </c>
      <c r="H310" s="134">
        <f>IFERROR(VLOOKUP(B310,'Egyéni lista'!$B$4:$L$263,7,0),0)</f>
        <v>0</v>
      </c>
      <c r="I310" s="135">
        <f>IFERROR(VLOOKUP(B310,'Egyéni lista'!$B$4:$L$263,8,0),0)</f>
        <v>0</v>
      </c>
      <c r="J310" s="133">
        <f>IFERROR(VLOOKUP(B310,'Egyéni lista'!$B$4:$L$263,9,0),0)</f>
        <v>0</v>
      </c>
      <c r="K310" s="141">
        <f>IFERROR(VLOOKUP(B310,'Egyéni lista'!$B$4:$L$263,10,0),0)</f>
        <v>0</v>
      </c>
      <c r="L310" s="45">
        <f>IFERROR(VLOOKUP(B310,'Egyéni lista'!$B$4:$L$263,11,0),0)</f>
        <v>0</v>
      </c>
      <c r="M310" s="42">
        <f t="shared" ref="M310" si="206">SUM(E308:H311)</f>
        <v>0</v>
      </c>
    </row>
    <row r="311" spans="1:13" ht="15" hidden="1" customHeight="1" thickBot="1" x14ac:dyDescent="0.25">
      <c r="A311" s="218"/>
      <c r="B311" s="54"/>
      <c r="C311" s="46">
        <f>IFERROR(VLOOKUP(B311,'Egyéni lista'!$B$4:$L$263,2,0),0)</f>
        <v>0</v>
      </c>
      <c r="D311" s="47">
        <f>IFERROR(VLOOKUP(B311,'Egyéni lista'!$B$4:$L$263,3,0),0)</f>
        <v>0</v>
      </c>
      <c r="E311" s="136">
        <f>IFERROR(VLOOKUP(B311,'Egyéni lista'!$B$4:$L$263,4,0),0)</f>
        <v>0</v>
      </c>
      <c r="F311" s="137">
        <f>IFERROR(VLOOKUP(B311,'Egyéni lista'!$B$4:$L$263,5,0),0)</f>
        <v>0</v>
      </c>
      <c r="G311" s="137">
        <f>IFERROR(VLOOKUP(B311,'Egyéni lista'!$B$4:$L$263,6,0),0)</f>
        <v>0</v>
      </c>
      <c r="H311" s="137">
        <f>IFERROR(VLOOKUP(B311,'Egyéni lista'!$B$4:$L$263,7,0),0)</f>
        <v>0</v>
      </c>
      <c r="I311" s="138">
        <f>IFERROR(VLOOKUP(B311,'Egyéni lista'!$B$4:$L$263,8,0),0)</f>
        <v>0</v>
      </c>
      <c r="J311" s="139">
        <f>IFERROR(VLOOKUP(B311,'Egyéni lista'!$B$4:$L$263,9,0),0)</f>
        <v>0</v>
      </c>
      <c r="K311" s="142">
        <f>IFERROR(VLOOKUP(B311,'Egyéni lista'!$B$4:$L$263,10,0),0)</f>
        <v>0</v>
      </c>
      <c r="L311" s="48">
        <f>IFERROR(VLOOKUP(B311,'Egyéni lista'!$B$4:$L$263,11,0),0)</f>
        <v>0</v>
      </c>
      <c r="M311" s="49">
        <f t="shared" ref="M311" si="207">SUM(E308:H311)</f>
        <v>0</v>
      </c>
    </row>
    <row r="312" spans="1:13" ht="15" hidden="1" customHeight="1" x14ac:dyDescent="0.2">
      <c r="A312" s="216" t="s">
        <v>93</v>
      </c>
      <c r="B312" s="52"/>
      <c r="C312" s="35">
        <f>IFERROR(VLOOKUP(B312,'Egyéni lista'!$B$4:$L$263,2,0),0)</f>
        <v>0</v>
      </c>
      <c r="D312" s="36">
        <f>IFERROR(VLOOKUP(B312,'Egyéni lista'!$B$4:$L$263,3,0),0)</f>
        <v>0</v>
      </c>
      <c r="E312" s="28">
        <f>IFERROR(VLOOKUP(B312,'Egyéni lista'!$B$4:$L$263,4,0),0)</f>
        <v>0</v>
      </c>
      <c r="F312" s="28">
        <f>IFERROR(VLOOKUP(B312,'Egyéni lista'!$B$4:$L$263,5,0),0)</f>
        <v>0</v>
      </c>
      <c r="G312" s="28">
        <f>IFERROR(VLOOKUP(B312,'Egyéni lista'!$B$4:$L$263,6,0),0)</f>
        <v>0</v>
      </c>
      <c r="H312" s="28">
        <f>IFERROR(VLOOKUP(B312,'Egyéni lista'!$B$4:$L$263,7,0),0)</f>
        <v>0</v>
      </c>
      <c r="I312" s="121">
        <f>IFERROR(VLOOKUP(B312,'Egyéni lista'!$B$4:$L$263,8,0),0)</f>
        <v>0</v>
      </c>
      <c r="J312" s="132">
        <f>IFERROR(VLOOKUP(B312,'Egyéni lista'!$B$4:$L$263,9,0),0)</f>
        <v>0</v>
      </c>
      <c r="K312" s="140">
        <f>IFERROR(VLOOKUP(B312,'Egyéni lista'!$B$4:$L$263,10,0),0)</f>
        <v>0</v>
      </c>
      <c r="L312" s="37">
        <f>IFERROR(VLOOKUP(B312,'Egyéni lista'!$B$4:$L$263,11,0),0)</f>
        <v>0</v>
      </c>
      <c r="M312" s="38">
        <f t="shared" ref="M312" si="208">SUM(E312:H315)</f>
        <v>0</v>
      </c>
    </row>
    <row r="313" spans="1:13" ht="15" hidden="1" customHeight="1" x14ac:dyDescent="0.2">
      <c r="A313" s="217"/>
      <c r="B313" s="53"/>
      <c r="C313" s="39">
        <f>IFERROR(VLOOKUP(B313,'Egyéni lista'!$B$4:$L$263,2,0),0)</f>
        <v>0</v>
      </c>
      <c r="D313" s="40">
        <f>IFERROR(VLOOKUP(B313,'Egyéni lista'!$B$4:$L$263,3,0),0)</f>
        <v>0</v>
      </c>
      <c r="E313" s="20">
        <f>IFERROR(VLOOKUP(B313,'Egyéni lista'!$B$4:$L$263,4,0),0)</f>
        <v>0</v>
      </c>
      <c r="F313" s="20">
        <f>IFERROR(VLOOKUP(B313,'Egyéni lista'!$B$4:$L$263,5,0),0)</f>
        <v>0</v>
      </c>
      <c r="G313" s="20">
        <f>IFERROR(VLOOKUP(B313,'Egyéni lista'!$B$4:$L$263,6,0),0)</f>
        <v>0</v>
      </c>
      <c r="H313" s="20">
        <f>IFERROR(VLOOKUP(B313,'Egyéni lista'!$B$4:$L$263,7,0),0)</f>
        <v>0</v>
      </c>
      <c r="I313" s="122">
        <f>IFERROR(VLOOKUP(B313,'Egyéni lista'!$B$4:$L$263,8,0),0)</f>
        <v>0</v>
      </c>
      <c r="J313" s="132">
        <f>IFERROR(VLOOKUP(B313,'Egyéni lista'!$B$4:$L$263,9,0),0)</f>
        <v>0</v>
      </c>
      <c r="K313" s="140">
        <f>IFERROR(VLOOKUP(B313,'Egyéni lista'!$B$4:$L$263,10,0),0)</f>
        <v>0</v>
      </c>
      <c r="L313" s="41">
        <f>IFERROR(VLOOKUP(B313,'Egyéni lista'!$B$4:$L$263,11,0),0)</f>
        <v>0</v>
      </c>
      <c r="M313" s="42">
        <f t="shared" ref="M313" si="209">SUM(E312:H315)</f>
        <v>0</v>
      </c>
    </row>
    <row r="314" spans="1:13" ht="15" hidden="1" customHeight="1" x14ac:dyDescent="0.2">
      <c r="A314" s="217"/>
      <c r="B314" s="53"/>
      <c r="C314" s="43">
        <f>IFERROR(VLOOKUP(B314,'Egyéni lista'!$B$4:$L$263,2,0),0)</f>
        <v>0</v>
      </c>
      <c r="D314" s="44">
        <f>IFERROR(VLOOKUP(B314,'Egyéni lista'!$B$4:$L$263,3,0),0)</f>
        <v>0</v>
      </c>
      <c r="E314" s="134">
        <f>IFERROR(VLOOKUP(B314,'Egyéni lista'!$B$4:$L$263,4,0),0)</f>
        <v>0</v>
      </c>
      <c r="F314" s="134">
        <f>IFERROR(VLOOKUP(B314,'Egyéni lista'!$B$4:$L$263,5,0),0)</f>
        <v>0</v>
      </c>
      <c r="G314" s="134">
        <f>IFERROR(VLOOKUP(B314,'Egyéni lista'!$B$4:$L$263,6,0),0)</f>
        <v>0</v>
      </c>
      <c r="H314" s="134">
        <f>IFERROR(VLOOKUP(B314,'Egyéni lista'!$B$4:$L$263,7,0),0)</f>
        <v>0</v>
      </c>
      <c r="I314" s="135">
        <f>IFERROR(VLOOKUP(B314,'Egyéni lista'!$B$4:$L$263,8,0),0)</f>
        <v>0</v>
      </c>
      <c r="J314" s="133">
        <f>IFERROR(VLOOKUP(B314,'Egyéni lista'!$B$4:$L$263,9,0),0)</f>
        <v>0</v>
      </c>
      <c r="K314" s="141">
        <f>IFERROR(VLOOKUP(B314,'Egyéni lista'!$B$4:$L$263,10,0),0)</f>
        <v>0</v>
      </c>
      <c r="L314" s="45">
        <f>IFERROR(VLOOKUP(B314,'Egyéni lista'!$B$4:$L$263,11,0),0)</f>
        <v>0</v>
      </c>
      <c r="M314" s="42">
        <f t="shared" ref="M314" si="210">SUM(E312:H315)</f>
        <v>0</v>
      </c>
    </row>
    <row r="315" spans="1:13" ht="15" hidden="1" customHeight="1" thickBot="1" x14ac:dyDescent="0.25">
      <c r="A315" s="218"/>
      <c r="B315" s="54"/>
      <c r="C315" s="46">
        <f>IFERROR(VLOOKUP(B315,'Egyéni lista'!$B$4:$L$263,2,0),0)</f>
        <v>0</v>
      </c>
      <c r="D315" s="47">
        <f>IFERROR(VLOOKUP(B315,'Egyéni lista'!$B$4:$L$263,3,0),0)</f>
        <v>0</v>
      </c>
      <c r="E315" s="136">
        <f>IFERROR(VLOOKUP(B315,'Egyéni lista'!$B$4:$L$263,4,0),0)</f>
        <v>0</v>
      </c>
      <c r="F315" s="137">
        <f>IFERROR(VLOOKUP(B315,'Egyéni lista'!$B$4:$L$263,5,0),0)</f>
        <v>0</v>
      </c>
      <c r="G315" s="137">
        <f>IFERROR(VLOOKUP(B315,'Egyéni lista'!$B$4:$L$263,6,0),0)</f>
        <v>0</v>
      </c>
      <c r="H315" s="137">
        <f>IFERROR(VLOOKUP(B315,'Egyéni lista'!$B$4:$L$263,7,0),0)</f>
        <v>0</v>
      </c>
      <c r="I315" s="138">
        <f>IFERROR(VLOOKUP(B315,'Egyéni lista'!$B$4:$L$263,8,0),0)</f>
        <v>0</v>
      </c>
      <c r="J315" s="139">
        <f>IFERROR(VLOOKUP(B315,'Egyéni lista'!$B$4:$L$263,9,0),0)</f>
        <v>0</v>
      </c>
      <c r="K315" s="142">
        <f>IFERROR(VLOOKUP(B315,'Egyéni lista'!$B$4:$L$263,10,0),0)</f>
        <v>0</v>
      </c>
      <c r="L315" s="48">
        <f>IFERROR(VLOOKUP(B315,'Egyéni lista'!$B$4:$L$263,11,0),0)</f>
        <v>0</v>
      </c>
      <c r="M315" s="49">
        <f t="shared" ref="M315" si="211">SUM(E312:H315)</f>
        <v>0</v>
      </c>
    </row>
    <row r="316" spans="1:13" ht="15" hidden="1" customHeight="1" x14ac:dyDescent="0.2">
      <c r="A316" s="216" t="s">
        <v>94</v>
      </c>
      <c r="B316" s="52"/>
      <c r="C316" s="35">
        <f>IFERROR(VLOOKUP(B316,'Egyéni lista'!$B$4:$L$263,2,0),0)</f>
        <v>0</v>
      </c>
      <c r="D316" s="36">
        <f>IFERROR(VLOOKUP(B316,'Egyéni lista'!$B$4:$L$263,3,0),0)</f>
        <v>0</v>
      </c>
      <c r="E316" s="28">
        <f>IFERROR(VLOOKUP(B316,'Egyéni lista'!$B$4:$L$263,4,0),0)</f>
        <v>0</v>
      </c>
      <c r="F316" s="28">
        <f>IFERROR(VLOOKUP(B316,'Egyéni lista'!$B$4:$L$263,5,0),0)</f>
        <v>0</v>
      </c>
      <c r="G316" s="28">
        <f>IFERROR(VLOOKUP(B316,'Egyéni lista'!$B$4:$L$263,6,0),0)</f>
        <v>0</v>
      </c>
      <c r="H316" s="28">
        <f>IFERROR(VLOOKUP(B316,'Egyéni lista'!$B$4:$L$263,7,0),0)</f>
        <v>0</v>
      </c>
      <c r="I316" s="121">
        <f>IFERROR(VLOOKUP(B316,'Egyéni lista'!$B$4:$L$263,8,0),0)</f>
        <v>0</v>
      </c>
      <c r="J316" s="132">
        <f>IFERROR(VLOOKUP(B316,'Egyéni lista'!$B$4:$L$263,9,0),0)</f>
        <v>0</v>
      </c>
      <c r="K316" s="140">
        <f>IFERROR(VLOOKUP(B316,'Egyéni lista'!$B$4:$L$263,10,0),0)</f>
        <v>0</v>
      </c>
      <c r="L316" s="37">
        <f>IFERROR(VLOOKUP(B316,'Egyéni lista'!$B$4:$L$263,11,0),0)</f>
        <v>0</v>
      </c>
      <c r="M316" s="38">
        <f t="shared" ref="M316" si="212">SUM(E316:H319)</f>
        <v>0</v>
      </c>
    </row>
    <row r="317" spans="1:13" ht="15" hidden="1" customHeight="1" x14ac:dyDescent="0.2">
      <c r="A317" s="217"/>
      <c r="B317" s="53"/>
      <c r="C317" s="39">
        <f>IFERROR(VLOOKUP(B317,'Egyéni lista'!$B$4:$L$263,2,0),0)</f>
        <v>0</v>
      </c>
      <c r="D317" s="40">
        <f>IFERROR(VLOOKUP(B317,'Egyéni lista'!$B$4:$L$263,3,0),0)</f>
        <v>0</v>
      </c>
      <c r="E317" s="20">
        <f>IFERROR(VLOOKUP(B317,'Egyéni lista'!$B$4:$L$263,4,0),0)</f>
        <v>0</v>
      </c>
      <c r="F317" s="20">
        <f>IFERROR(VLOOKUP(B317,'Egyéni lista'!$B$4:$L$263,5,0),0)</f>
        <v>0</v>
      </c>
      <c r="G317" s="20">
        <f>IFERROR(VLOOKUP(B317,'Egyéni lista'!$B$4:$L$263,6,0),0)</f>
        <v>0</v>
      </c>
      <c r="H317" s="20">
        <f>IFERROR(VLOOKUP(B317,'Egyéni lista'!$B$4:$L$263,7,0),0)</f>
        <v>0</v>
      </c>
      <c r="I317" s="122">
        <f>IFERROR(VLOOKUP(B317,'Egyéni lista'!$B$4:$L$263,8,0),0)</f>
        <v>0</v>
      </c>
      <c r="J317" s="132">
        <f>IFERROR(VLOOKUP(B317,'Egyéni lista'!$B$4:$L$263,9,0),0)</f>
        <v>0</v>
      </c>
      <c r="K317" s="140">
        <f>IFERROR(VLOOKUP(B317,'Egyéni lista'!$B$4:$L$263,10,0),0)</f>
        <v>0</v>
      </c>
      <c r="L317" s="41">
        <f>IFERROR(VLOOKUP(B317,'Egyéni lista'!$B$4:$L$263,11,0),0)</f>
        <v>0</v>
      </c>
      <c r="M317" s="42">
        <f t="shared" ref="M317" si="213">SUM(E316:H319)</f>
        <v>0</v>
      </c>
    </row>
    <row r="318" spans="1:13" ht="15" hidden="1" customHeight="1" x14ac:dyDescent="0.2">
      <c r="A318" s="217"/>
      <c r="B318" s="53"/>
      <c r="C318" s="43">
        <f>IFERROR(VLOOKUP(B318,'Egyéni lista'!$B$4:$L$263,2,0),0)</f>
        <v>0</v>
      </c>
      <c r="D318" s="44">
        <f>IFERROR(VLOOKUP(B318,'Egyéni lista'!$B$4:$L$263,3,0),0)</f>
        <v>0</v>
      </c>
      <c r="E318" s="134">
        <f>IFERROR(VLOOKUP(B318,'Egyéni lista'!$B$4:$L$263,4,0),0)</f>
        <v>0</v>
      </c>
      <c r="F318" s="134">
        <f>IFERROR(VLOOKUP(B318,'Egyéni lista'!$B$4:$L$263,5,0),0)</f>
        <v>0</v>
      </c>
      <c r="G318" s="134">
        <f>IFERROR(VLOOKUP(B318,'Egyéni lista'!$B$4:$L$263,6,0),0)</f>
        <v>0</v>
      </c>
      <c r="H318" s="134">
        <f>IFERROR(VLOOKUP(B318,'Egyéni lista'!$B$4:$L$263,7,0),0)</f>
        <v>0</v>
      </c>
      <c r="I318" s="135">
        <f>IFERROR(VLOOKUP(B318,'Egyéni lista'!$B$4:$L$263,8,0),0)</f>
        <v>0</v>
      </c>
      <c r="J318" s="133">
        <f>IFERROR(VLOOKUP(B318,'Egyéni lista'!$B$4:$L$263,9,0),0)</f>
        <v>0</v>
      </c>
      <c r="K318" s="141">
        <f>IFERROR(VLOOKUP(B318,'Egyéni lista'!$B$4:$L$263,10,0),0)</f>
        <v>0</v>
      </c>
      <c r="L318" s="45">
        <f>IFERROR(VLOOKUP(B318,'Egyéni lista'!$B$4:$L$263,11,0),0)</f>
        <v>0</v>
      </c>
      <c r="M318" s="42">
        <f t="shared" ref="M318" si="214">SUM(E316:H319)</f>
        <v>0</v>
      </c>
    </row>
    <row r="319" spans="1:13" ht="15" hidden="1" customHeight="1" thickBot="1" x14ac:dyDescent="0.25">
      <c r="A319" s="218"/>
      <c r="B319" s="54"/>
      <c r="C319" s="46">
        <f>IFERROR(VLOOKUP(B319,'Egyéni lista'!$B$4:$L$263,2,0),0)</f>
        <v>0</v>
      </c>
      <c r="D319" s="47">
        <f>IFERROR(VLOOKUP(B319,'Egyéni lista'!$B$4:$L$263,3,0),0)</f>
        <v>0</v>
      </c>
      <c r="E319" s="136">
        <f>IFERROR(VLOOKUP(B319,'Egyéni lista'!$B$4:$L$263,4,0),0)</f>
        <v>0</v>
      </c>
      <c r="F319" s="137">
        <f>IFERROR(VLOOKUP(B319,'Egyéni lista'!$B$4:$L$263,5,0),0)</f>
        <v>0</v>
      </c>
      <c r="G319" s="137">
        <f>IFERROR(VLOOKUP(B319,'Egyéni lista'!$B$4:$L$263,6,0),0)</f>
        <v>0</v>
      </c>
      <c r="H319" s="137">
        <f>IFERROR(VLOOKUP(B319,'Egyéni lista'!$B$4:$L$263,7,0),0)</f>
        <v>0</v>
      </c>
      <c r="I319" s="138">
        <f>IFERROR(VLOOKUP(B319,'Egyéni lista'!$B$4:$L$263,8,0),0)</f>
        <v>0</v>
      </c>
      <c r="J319" s="139">
        <f>IFERROR(VLOOKUP(B319,'Egyéni lista'!$B$4:$L$263,9,0),0)</f>
        <v>0</v>
      </c>
      <c r="K319" s="142">
        <f>IFERROR(VLOOKUP(B319,'Egyéni lista'!$B$4:$L$263,10,0),0)</f>
        <v>0</v>
      </c>
      <c r="L319" s="48">
        <f>IFERROR(VLOOKUP(B319,'Egyéni lista'!$B$4:$L$263,11,0),0)</f>
        <v>0</v>
      </c>
      <c r="M319" s="49">
        <f t="shared" ref="M319" si="215">SUM(E316:H319)</f>
        <v>0</v>
      </c>
    </row>
    <row r="320" spans="1:13" ht="15" hidden="1" customHeight="1" x14ac:dyDescent="0.2">
      <c r="A320" s="216" t="s">
        <v>95</v>
      </c>
      <c r="B320" s="52"/>
      <c r="C320" s="35">
        <f>IFERROR(VLOOKUP(B320,'Egyéni lista'!$B$4:$L$263,2,0),0)</f>
        <v>0</v>
      </c>
      <c r="D320" s="36">
        <f>IFERROR(VLOOKUP(B320,'Egyéni lista'!$B$4:$L$263,3,0),0)</f>
        <v>0</v>
      </c>
      <c r="E320" s="28">
        <f>IFERROR(VLOOKUP(B320,'Egyéni lista'!$B$4:$L$263,4,0),0)</f>
        <v>0</v>
      </c>
      <c r="F320" s="28">
        <f>IFERROR(VLOOKUP(B320,'Egyéni lista'!$B$4:$L$263,5,0),0)</f>
        <v>0</v>
      </c>
      <c r="G320" s="28">
        <f>IFERROR(VLOOKUP(B320,'Egyéni lista'!$B$4:$L$263,6,0),0)</f>
        <v>0</v>
      </c>
      <c r="H320" s="28">
        <f>IFERROR(VLOOKUP(B320,'Egyéni lista'!$B$4:$L$263,7,0),0)</f>
        <v>0</v>
      </c>
      <c r="I320" s="121">
        <f>IFERROR(VLOOKUP(B320,'Egyéni lista'!$B$4:$L$263,8,0),0)</f>
        <v>0</v>
      </c>
      <c r="J320" s="132">
        <f>IFERROR(VLOOKUP(B320,'Egyéni lista'!$B$4:$L$263,9,0),0)</f>
        <v>0</v>
      </c>
      <c r="K320" s="140">
        <f>IFERROR(VLOOKUP(B320,'Egyéni lista'!$B$4:$L$263,10,0),0)</f>
        <v>0</v>
      </c>
      <c r="L320" s="37">
        <f>IFERROR(VLOOKUP(B320,'Egyéni lista'!$B$4:$L$263,11,0),0)</f>
        <v>0</v>
      </c>
      <c r="M320" s="38">
        <f t="shared" ref="M320" si="216">SUM(E320:H323)</f>
        <v>0</v>
      </c>
    </row>
    <row r="321" spans="1:13" ht="15" hidden="1" customHeight="1" x14ac:dyDescent="0.2">
      <c r="A321" s="217"/>
      <c r="B321" s="53"/>
      <c r="C321" s="39">
        <f>IFERROR(VLOOKUP(B321,'Egyéni lista'!$B$4:$L$263,2,0),0)</f>
        <v>0</v>
      </c>
      <c r="D321" s="40">
        <f>IFERROR(VLOOKUP(B321,'Egyéni lista'!$B$4:$L$263,3,0),0)</f>
        <v>0</v>
      </c>
      <c r="E321" s="20">
        <f>IFERROR(VLOOKUP(B321,'Egyéni lista'!$B$4:$L$263,4,0),0)</f>
        <v>0</v>
      </c>
      <c r="F321" s="20">
        <f>IFERROR(VLOOKUP(B321,'Egyéni lista'!$B$4:$L$263,5,0),0)</f>
        <v>0</v>
      </c>
      <c r="G321" s="20">
        <f>IFERROR(VLOOKUP(B321,'Egyéni lista'!$B$4:$L$263,6,0),0)</f>
        <v>0</v>
      </c>
      <c r="H321" s="20">
        <f>IFERROR(VLOOKUP(B321,'Egyéni lista'!$B$4:$L$263,7,0),0)</f>
        <v>0</v>
      </c>
      <c r="I321" s="122">
        <f>IFERROR(VLOOKUP(B321,'Egyéni lista'!$B$4:$L$263,8,0),0)</f>
        <v>0</v>
      </c>
      <c r="J321" s="132">
        <f>IFERROR(VLOOKUP(B321,'Egyéni lista'!$B$4:$L$263,9,0),0)</f>
        <v>0</v>
      </c>
      <c r="K321" s="140">
        <f>IFERROR(VLOOKUP(B321,'Egyéni lista'!$B$4:$L$263,10,0),0)</f>
        <v>0</v>
      </c>
      <c r="L321" s="41">
        <f>IFERROR(VLOOKUP(B321,'Egyéni lista'!$B$4:$L$263,11,0),0)</f>
        <v>0</v>
      </c>
      <c r="M321" s="42">
        <f t="shared" ref="M321" si="217">SUM(E320:H323)</f>
        <v>0</v>
      </c>
    </row>
    <row r="322" spans="1:13" ht="15" hidden="1" customHeight="1" x14ac:dyDescent="0.2">
      <c r="A322" s="217"/>
      <c r="B322" s="53"/>
      <c r="C322" s="43">
        <f>IFERROR(VLOOKUP(B322,'Egyéni lista'!$B$4:$L$263,2,0),0)</f>
        <v>0</v>
      </c>
      <c r="D322" s="44">
        <f>IFERROR(VLOOKUP(B322,'Egyéni lista'!$B$4:$L$263,3,0),0)</f>
        <v>0</v>
      </c>
      <c r="E322" s="134">
        <f>IFERROR(VLOOKUP(B322,'Egyéni lista'!$B$4:$L$263,4,0),0)</f>
        <v>0</v>
      </c>
      <c r="F322" s="134">
        <f>IFERROR(VLOOKUP(B322,'Egyéni lista'!$B$4:$L$263,5,0),0)</f>
        <v>0</v>
      </c>
      <c r="G322" s="134">
        <f>IFERROR(VLOOKUP(B322,'Egyéni lista'!$B$4:$L$263,6,0),0)</f>
        <v>0</v>
      </c>
      <c r="H322" s="134">
        <f>IFERROR(VLOOKUP(B322,'Egyéni lista'!$B$4:$L$263,7,0),0)</f>
        <v>0</v>
      </c>
      <c r="I322" s="135">
        <f>IFERROR(VLOOKUP(B322,'Egyéni lista'!$B$4:$L$263,8,0),0)</f>
        <v>0</v>
      </c>
      <c r="J322" s="133">
        <f>IFERROR(VLOOKUP(B322,'Egyéni lista'!$B$4:$L$263,9,0),0)</f>
        <v>0</v>
      </c>
      <c r="K322" s="141">
        <f>IFERROR(VLOOKUP(B322,'Egyéni lista'!$B$4:$L$263,10,0),0)</f>
        <v>0</v>
      </c>
      <c r="L322" s="45">
        <f>IFERROR(VLOOKUP(B322,'Egyéni lista'!$B$4:$L$263,11,0),0)</f>
        <v>0</v>
      </c>
      <c r="M322" s="42">
        <f t="shared" ref="M322" si="218">SUM(E320:H323)</f>
        <v>0</v>
      </c>
    </row>
    <row r="323" spans="1:13" ht="15" hidden="1" customHeight="1" thickBot="1" x14ac:dyDescent="0.25">
      <c r="A323" s="218"/>
      <c r="B323" s="54"/>
      <c r="C323" s="46">
        <f>IFERROR(VLOOKUP(B323,'Egyéni lista'!$B$4:$L$263,2,0),0)</f>
        <v>0</v>
      </c>
      <c r="D323" s="47">
        <f>IFERROR(VLOOKUP(B323,'Egyéni lista'!$B$4:$L$263,3,0),0)</f>
        <v>0</v>
      </c>
      <c r="E323" s="136">
        <f>IFERROR(VLOOKUP(B323,'Egyéni lista'!$B$4:$L$263,4,0),0)</f>
        <v>0</v>
      </c>
      <c r="F323" s="137">
        <f>IFERROR(VLOOKUP(B323,'Egyéni lista'!$B$4:$L$263,5,0),0)</f>
        <v>0</v>
      </c>
      <c r="G323" s="137">
        <f>IFERROR(VLOOKUP(B323,'Egyéni lista'!$B$4:$L$263,6,0),0)</f>
        <v>0</v>
      </c>
      <c r="H323" s="137">
        <f>IFERROR(VLOOKUP(B323,'Egyéni lista'!$B$4:$L$263,7,0),0)</f>
        <v>0</v>
      </c>
      <c r="I323" s="138">
        <f>IFERROR(VLOOKUP(B323,'Egyéni lista'!$B$4:$L$263,8,0),0)</f>
        <v>0</v>
      </c>
      <c r="J323" s="139">
        <f>IFERROR(VLOOKUP(B323,'Egyéni lista'!$B$4:$L$263,9,0),0)</f>
        <v>0</v>
      </c>
      <c r="K323" s="142">
        <f>IFERROR(VLOOKUP(B323,'Egyéni lista'!$B$4:$L$263,10,0),0)</f>
        <v>0</v>
      </c>
      <c r="L323" s="48">
        <f>IFERROR(VLOOKUP(B323,'Egyéni lista'!$B$4:$L$263,11,0),0)</f>
        <v>0</v>
      </c>
      <c r="M323" s="49">
        <f t="shared" ref="M323" si="219">SUM(E320:H323)</f>
        <v>0</v>
      </c>
    </row>
  </sheetData>
  <sheetProtection algorithmName="SHA-512" hashValue="7rCnQG5hO/dh3mLY5n800AMSUkvoy1P/ipDARmsLxAMxdamm1KgBkjJNyp7/VgCjuc2wizhM7Yluw8D/+bHaGw==" saltValue="hO8uZ/lbwH0qp7h7INQMvg==" spinCount="100000" sheet="1" objects="1" scenarios="1"/>
  <sortState xmlns:xlrd2="http://schemas.microsoft.com/office/spreadsheetml/2017/richdata2" ref="B4:M103">
    <sortCondition descending="1" ref="M4:M103"/>
  </sortState>
  <mergeCells count="81">
    <mergeCell ref="A44:A47"/>
    <mergeCell ref="A1:M1"/>
    <mergeCell ref="A4:A7"/>
    <mergeCell ref="A8:A11"/>
    <mergeCell ref="A12:A15"/>
    <mergeCell ref="A16:A19"/>
    <mergeCell ref="A20:A23"/>
    <mergeCell ref="A24:A27"/>
    <mergeCell ref="A28:A31"/>
    <mergeCell ref="A32:A35"/>
    <mergeCell ref="A36:A39"/>
    <mergeCell ref="A40:A43"/>
    <mergeCell ref="A92:A95"/>
    <mergeCell ref="A48:A51"/>
    <mergeCell ref="A52:A55"/>
    <mergeCell ref="A56:A59"/>
    <mergeCell ref="A60:A63"/>
    <mergeCell ref="A64:A67"/>
    <mergeCell ref="A68:A71"/>
    <mergeCell ref="A72:A75"/>
    <mergeCell ref="A76:A79"/>
    <mergeCell ref="A80:A83"/>
    <mergeCell ref="A84:A87"/>
    <mergeCell ref="A88:A91"/>
    <mergeCell ref="A140:A143"/>
    <mergeCell ref="A96:A99"/>
    <mergeCell ref="A100:A103"/>
    <mergeCell ref="A104:A107"/>
    <mergeCell ref="A108:A111"/>
    <mergeCell ref="A112:A115"/>
    <mergeCell ref="A116:A119"/>
    <mergeCell ref="A120:A123"/>
    <mergeCell ref="A124:A127"/>
    <mergeCell ref="A128:A131"/>
    <mergeCell ref="A132:A135"/>
    <mergeCell ref="A136:A139"/>
    <mergeCell ref="A188:A191"/>
    <mergeCell ref="A144:A147"/>
    <mergeCell ref="A148:A151"/>
    <mergeCell ref="A152:A155"/>
    <mergeCell ref="A156:A159"/>
    <mergeCell ref="A160:A163"/>
    <mergeCell ref="A164:A167"/>
    <mergeCell ref="A168:A171"/>
    <mergeCell ref="A172:A175"/>
    <mergeCell ref="A176:A179"/>
    <mergeCell ref="A180:A183"/>
    <mergeCell ref="A184:A187"/>
    <mergeCell ref="A236:A239"/>
    <mergeCell ref="A192:A195"/>
    <mergeCell ref="A196:A199"/>
    <mergeCell ref="A200:A203"/>
    <mergeCell ref="A204:A207"/>
    <mergeCell ref="A208:A211"/>
    <mergeCell ref="A212:A215"/>
    <mergeCell ref="A216:A219"/>
    <mergeCell ref="A220:A223"/>
    <mergeCell ref="A224:A227"/>
    <mergeCell ref="A228:A231"/>
    <mergeCell ref="A232:A235"/>
    <mergeCell ref="A284:A287"/>
    <mergeCell ref="A240:A243"/>
    <mergeCell ref="A244:A247"/>
    <mergeCell ref="A248:A251"/>
    <mergeCell ref="A252:A255"/>
    <mergeCell ref="A256:A259"/>
    <mergeCell ref="A260:A263"/>
    <mergeCell ref="A264:A267"/>
    <mergeCell ref="A268:A271"/>
    <mergeCell ref="A272:A275"/>
    <mergeCell ref="A276:A279"/>
    <mergeCell ref="A280:A283"/>
    <mergeCell ref="A312:A315"/>
    <mergeCell ref="A316:A319"/>
    <mergeCell ref="A320:A323"/>
    <mergeCell ref="A288:A291"/>
    <mergeCell ref="A292:A295"/>
    <mergeCell ref="A296:A299"/>
    <mergeCell ref="A300:A303"/>
    <mergeCell ref="A304:A307"/>
    <mergeCell ref="A308:A311"/>
  </mergeCells>
  <conditionalFormatting sqref="A4 C4:D323 A8 A12 A16 A20:A21 A24 A28:A29 A32:A33 A36:D37 A40:D41 A44:B45 A48:B49 A52:A53 A56:A57 A60:A61 A64:A65 A68:A69 A72:A73 A76:A77 A80:A81 A84:A85 A88:A89 A92:A93 A96:A97 A100:A101 A104:B105 A108:B109 A112:B113 A116:B117 A120:B121 A124:B125 A128:B129 A132:B133 A136:B137 A140:B141 A144:B145 A148:B149 A152:B153 A156:B157 A160:B161 A164:B165 A168:B169 L172 A172:B173 L176 A176:B177 L180 A180:B181 L184 A184:B185 L188 A188:B189 L192 A192:B193 L196 A196:B197 L200 A200:B201 L204 A204:B205 L208 A208:B209 L212 A212:B213 L216 A216:B217 L220 A220:B221 L224 A224:B225 L228 A228:B229 L232 A232:B233 L236 A236:B237 L240 A240:B241 L244 A244:B245 L248 A248:B249 L252 A252:B253 L256 A256:B257 L260 A260:B261 L264 A264:B265 L268 A268:B269 L272 A272:B273 L276 A276:B277 L280 A280:B281 L284 A284:B285 L288 A288:B289 L292 A292:B293 L296 A296:B297 L300 A300:B301 L304 A304:B305 L308 A308:B309 L312 A312:B313 L316 A316:B317 L320 A320:B321">
    <cfRule type="cellIs" dxfId="243" priority="152" stopIfTrue="1" operator="between">
      <formula>250</formula>
      <formula>300</formula>
    </cfRule>
  </conditionalFormatting>
  <conditionalFormatting sqref="B37">
    <cfRule type="cellIs" dxfId="242" priority="18" stopIfTrue="1" operator="between">
      <formula>200</formula>
      <formula>219</formula>
    </cfRule>
    <cfRule type="cellIs" dxfId="241" priority="19" stopIfTrue="1" operator="between">
      <formula>220</formula>
      <formula>249</formula>
    </cfRule>
    <cfRule type="cellIs" dxfId="240" priority="20" stopIfTrue="1" operator="between">
      <formula>250</formula>
      <formula>300</formula>
    </cfRule>
  </conditionalFormatting>
  <conditionalFormatting sqref="B41">
    <cfRule type="cellIs" dxfId="239" priority="15" stopIfTrue="1" operator="between">
      <formula>200</formula>
      <formula>219</formula>
    </cfRule>
    <cfRule type="cellIs" dxfId="238" priority="16" stopIfTrue="1" operator="between">
      <formula>220</formula>
      <formula>249</formula>
    </cfRule>
    <cfRule type="cellIs" dxfId="237" priority="17" stopIfTrue="1" operator="between">
      <formula>250</formula>
      <formula>300</formula>
    </cfRule>
  </conditionalFormatting>
  <conditionalFormatting sqref="B44:B46">
    <cfRule type="cellIs" dxfId="236" priority="9" stopIfTrue="1" operator="between">
      <formula>200</formula>
      <formula>219</formula>
    </cfRule>
    <cfRule type="cellIs" dxfId="235" priority="10" stopIfTrue="1" operator="between">
      <formula>220</formula>
      <formula>249</formula>
    </cfRule>
    <cfRule type="cellIs" dxfId="234" priority="11" stopIfTrue="1" operator="between">
      <formula>250</formula>
      <formula>300</formula>
    </cfRule>
  </conditionalFormatting>
  <conditionalFormatting sqref="B50">
    <cfRule type="cellIs" dxfId="233" priority="6" stopIfTrue="1" operator="between">
      <formula>200</formula>
      <formula>219</formula>
    </cfRule>
    <cfRule type="cellIs" dxfId="232" priority="7" stopIfTrue="1" operator="between">
      <formula>220</formula>
      <formula>249</formula>
    </cfRule>
    <cfRule type="cellIs" dxfId="231" priority="8" stopIfTrue="1" operator="between">
      <formula>250</formula>
      <formula>300</formula>
    </cfRule>
  </conditionalFormatting>
  <conditionalFormatting sqref="E4:H323">
    <cfRule type="cellIs" dxfId="230" priority="29" operator="greaterThan">
      <formula>150</formula>
    </cfRule>
    <cfRule type="cellIs" dxfId="229" priority="30" operator="between">
      <formula>131</formula>
      <formula>150</formula>
    </cfRule>
  </conditionalFormatting>
  <conditionalFormatting sqref="K100:K203">
    <cfRule type="cellIs" dxfId="228" priority="21" operator="greaterThan">
      <formula>599</formula>
    </cfRule>
  </conditionalFormatting>
  <conditionalFormatting sqref="K100:K323">
    <cfRule type="cellIs" dxfId="227" priority="22" operator="between">
      <formula>571</formula>
      <formula>599</formula>
    </cfRule>
    <cfRule type="cellIs" dxfId="226" priority="23" operator="between">
      <formula>551</formula>
      <formula>570</formula>
    </cfRule>
    <cfRule type="cellIs" dxfId="225" priority="24" operator="between">
      <formula>520</formula>
      <formula>550</formula>
    </cfRule>
  </conditionalFormatting>
  <conditionalFormatting sqref="L20 L24 L28 L32 L36 L40 L44 L48 L52 L56 L60 L64 L68 L72 L76 L80 L84 L88 L92 L96 L100 L104 L108 L112 L116 L120 L124 L128 L132 L136 L140 L144 L148 L152 L156 L160 L164 L168">
    <cfRule type="cellIs" dxfId="224" priority="112" operator="greaterThan">
      <formula>599</formula>
    </cfRule>
    <cfRule type="cellIs" dxfId="223" priority="113" operator="greaterThan">
      <formula>599</formula>
    </cfRule>
    <cfRule type="cellIs" dxfId="222" priority="114" stopIfTrue="1" operator="between">
      <formula>200</formula>
      <formula>219</formula>
    </cfRule>
    <cfRule type="cellIs" dxfId="221" priority="119" stopIfTrue="1" operator="between">
      <formula>220</formula>
      <formula>249</formula>
    </cfRule>
    <cfRule type="cellIs" dxfId="220" priority="120" stopIfTrue="1" operator="between">
      <formula>250</formula>
      <formula>300</formula>
    </cfRule>
  </conditionalFormatting>
  <conditionalFormatting sqref="L20:L168">
    <cfRule type="cellIs" dxfId="219" priority="115" operator="equal">
      <formula>300</formula>
    </cfRule>
    <cfRule type="cellIs" dxfId="218" priority="116" stopIfTrue="1" operator="between">
      <formula>200</formula>
      <formula>219</formula>
    </cfRule>
    <cfRule type="cellIs" dxfId="217" priority="117" stopIfTrue="1" operator="between">
      <formula>220</formula>
      <formula>249</formula>
    </cfRule>
    <cfRule type="cellIs" dxfId="216" priority="118" stopIfTrue="1" operator="between">
      <formula>250</formula>
      <formula>300</formula>
    </cfRule>
  </conditionalFormatting>
  <conditionalFormatting sqref="L169:L323">
    <cfRule type="cellIs" dxfId="215" priority="138" operator="equal">
      <formula>300</formula>
    </cfRule>
    <cfRule type="cellIs" dxfId="214" priority="139" stopIfTrue="1" operator="between">
      <formula>200</formula>
      <formula>219</formula>
    </cfRule>
    <cfRule type="cellIs" dxfId="213" priority="140" stopIfTrue="1" operator="between">
      <formula>220</formula>
      <formula>249</formula>
    </cfRule>
    <cfRule type="cellIs" dxfId="212" priority="141" stopIfTrue="1" operator="between">
      <formula>250</formula>
      <formula>300</formula>
    </cfRule>
    <cfRule type="cellIs" dxfId="211" priority="147" operator="equal">
      <formula>300</formula>
    </cfRule>
    <cfRule type="cellIs" dxfId="210" priority="148" stopIfTrue="1" operator="between">
      <formula>200</formula>
      <formula>219</formula>
    </cfRule>
    <cfRule type="cellIs" dxfId="209" priority="149" stopIfTrue="1" operator="between">
      <formula>220</formula>
      <formula>249</formula>
    </cfRule>
    <cfRule type="cellIs" dxfId="208" priority="150" stopIfTrue="1" operator="between">
      <formula>250</formula>
      <formula>300</formula>
    </cfRule>
  </conditionalFormatting>
  <conditionalFormatting sqref="L172 L176 L180 L184 L188 L192 L196 L200 L204 L208 L212 L216 L220 L224 L228 L232 L236 L240 L244 L248 L252 L256 L260 L264 L268 L272 L276 L280 L284 L288 L292 L296 L300 L304 L308 L312 L316 L320 A4 C4:D323 A8 A12 A16 A20:A21 A24 A28:A29 A32:A33 A36:D37 A40:D41 A44:B45 A48:B49 A52:A53 A56:A57 A60:A61 A64:A65 A68:A69 A72:A73 A76:A77 A80:A81 A84:A85 A88:A89 A92:A93 A96:A97 A100:A101 A104:B105 A108:B109 A112:B113 A116:B117 A120:B121 A124:B125 A128:B129 A132:B133 A136:B137 A140:B141 A144:B145 A148:B149 A152:B153 A156:B157 A160:B161 A164:B165 A168:B169 A172:B173 A176:B177 A180:B181 A184:B185 A188:B189 A192:B193 A196:B197 A200:B201 A204:B205 A208:B209 A212:B213 A216:B217 A220:B221 A224:B225 A228:B229 A232:B233 A236:B237 A240:B241 A244:B245 A248:B249 A252:B253 A256:B257 A260:B261 A264:B265 A268:B269 A272:B273 A276:B277 A280:B281 A284:B285 A288:B289 A292:B293 A296:B297 A300:B301 A304:B305 A308:B309 A312:B313 A316:B317 A320:B321">
    <cfRule type="cellIs" dxfId="207" priority="151" stopIfTrue="1" operator="between">
      <formula>220</formula>
      <formula>249</formula>
    </cfRule>
  </conditionalFormatting>
  <conditionalFormatting sqref="L172 L176 L180 L184 L188 L192 L196 L200 L204 L208 L212 L216 L220 L224 L228 L232 L236 L240 L244 L248 L252 L256 L260 L264 L268 L272 L276 L280 L284 L288 L292 L296 L300 L304 L308 L312 L316 L320 A36:D37 A40:D41 A44:B45 A4 C4:D323 A8 A12 A16 A20:A21 A24 A28:A29 A32:A33 A48:B49 A52:A53 A56:A57 A60:A61 A64:A65 A68:A69 A72:A73 A76:A77 A80:A81 A84:A85 A88:A89 A92:A93 A96:A97 A100:A101 A104:B105 A108:B109 A112:B113 A116:B117 A120:B121 A124:B125 A128:B129 A132:B133 A136:B137 A140:B141 A144:B145 A148:B149 A152:B153 A156:B157 A160:B161 A164:B165 A168:B169 A172:B173 A176:B177 A180:B181 A184:B185 A188:B189 A192:B193 A196:B197 A200:B201 A204:B205 A208:B209 A212:B213 A216:B217 A220:B221 A224:B225 A228:B229 A232:B233 A236:B237 A240:B241 A244:B245 A248:B249 A252:B253 A256:B257 A260:B261 A264:B265 A268:B269 A272:B273 A276:B277 A280:B281 A284:B285 A288:B289 A292:B293 A296:B297 A300:B301 A304:B305 A308:B309 A312:B313 A316:B317 A320:B321">
    <cfRule type="cellIs" dxfId="206" priority="146" stopIfTrue="1" operator="between">
      <formula>200</formula>
      <formula>219</formula>
    </cfRule>
  </conditionalFormatting>
  <conditionalFormatting sqref="L172 L176 L180 L184 L188 L192 L196 L200 L204 L208 L212 L216 L220 L224 L228 L232 L236 L240 L244 L248 L252 L256 L260 L264 L268 L272 L276 L280 L284 L288 L292 L296 L300 L304 L308 L312 L316 L320">
    <cfRule type="cellIs" dxfId="205" priority="135" operator="greaterThan">
      <formula>599</formula>
    </cfRule>
    <cfRule type="cellIs" dxfId="204" priority="136" operator="greaterThan">
      <formula>599</formula>
    </cfRule>
    <cfRule type="cellIs" dxfId="203" priority="137" stopIfTrue="1" operator="between">
      <formula>200</formula>
      <formula>219</formula>
    </cfRule>
    <cfRule type="cellIs" dxfId="202" priority="142" stopIfTrue="1" operator="between">
      <formula>220</formula>
      <formula>249</formula>
    </cfRule>
    <cfRule type="cellIs" dxfId="201" priority="143" stopIfTrue="1" operator="between">
      <formula>250</formula>
      <formula>300</formula>
    </cfRule>
    <cfRule type="cellIs" dxfId="200" priority="144" operator="greaterThan">
      <formula>599</formula>
    </cfRule>
    <cfRule type="cellIs" dxfId="199" priority="145" operator="greaterThan">
      <formula>599</formula>
    </cfRule>
  </conditionalFormatting>
  <conditionalFormatting sqref="K4:K99">
    <cfRule type="cellIs" dxfId="198" priority="1" operator="greaterThan">
      <formula>599</formula>
    </cfRule>
    <cfRule type="cellIs" dxfId="197" priority="2" operator="greaterThan">
      <formula>599</formula>
    </cfRule>
    <cfRule type="cellIs" dxfId="196" priority="3" operator="between">
      <formula>571</formula>
      <formula>599</formula>
    </cfRule>
    <cfRule type="cellIs" dxfId="195" priority="4" operator="between">
      <formula>551</formula>
      <formula>570</formula>
    </cfRule>
    <cfRule type="cellIs" dxfId="194" priority="5" operator="between">
      <formula>520</formula>
      <formula>550</formula>
    </cfRule>
  </conditionalFormatting>
  <pageMargins left="0.70866141732283472" right="0.70866141732283472" top="0.74803149606299213" bottom="0.74803149606299213" header="0.31496062992125984" footer="0.31496062992125984"/>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324"/>
  <sheetViews>
    <sheetView workbookViewId="0">
      <selection activeCell="B20" sqref="A20:XFD43"/>
    </sheetView>
  </sheetViews>
  <sheetFormatPr defaultColWidth="9.140625" defaultRowHeight="14.25" x14ac:dyDescent="0.2"/>
  <cols>
    <col min="2" max="2" width="20.28515625" style="75" customWidth="1"/>
    <col min="3" max="3" width="19.7109375" style="8" customWidth="1"/>
    <col min="4" max="4" width="7.42578125" customWidth="1"/>
    <col min="11" max="11" width="7.7109375" customWidth="1"/>
    <col min="12" max="12" width="5.28515625" customWidth="1"/>
  </cols>
  <sheetData>
    <row r="1" spans="1:13" ht="23.25" customHeight="1" thickBot="1" x14ac:dyDescent="0.25">
      <c r="A1" s="211" t="s">
        <v>98</v>
      </c>
      <c r="B1" s="212"/>
      <c r="C1" s="212"/>
      <c r="D1" s="212"/>
      <c r="E1" s="212"/>
      <c r="F1" s="212"/>
      <c r="G1" s="212"/>
      <c r="H1" s="212"/>
      <c r="I1" s="212"/>
      <c r="J1" s="212"/>
      <c r="K1" s="212"/>
      <c r="L1" s="212"/>
      <c r="M1" s="213"/>
    </row>
    <row r="2" spans="1:13" ht="18" customHeight="1" thickBot="1" x14ac:dyDescent="0.25">
      <c r="A2" s="55" t="s">
        <v>25</v>
      </c>
      <c r="B2" s="236" t="s">
        <v>0</v>
      </c>
      <c r="C2" s="57" t="s">
        <v>16</v>
      </c>
      <c r="D2" s="58" t="s">
        <v>17</v>
      </c>
      <c r="E2" s="34" t="s">
        <v>18</v>
      </c>
      <c r="F2" s="34" t="s">
        <v>19</v>
      </c>
      <c r="G2" s="34" t="s">
        <v>20</v>
      </c>
      <c r="H2" s="34" t="s">
        <v>21</v>
      </c>
      <c r="I2" s="34" t="s">
        <v>3</v>
      </c>
      <c r="J2" s="34" t="s">
        <v>22</v>
      </c>
      <c r="K2" s="34" t="s">
        <v>2</v>
      </c>
      <c r="L2" s="34" t="s">
        <v>4</v>
      </c>
      <c r="M2" s="59" t="s">
        <v>1</v>
      </c>
    </row>
    <row r="3" spans="1:13" ht="15.75" hidden="1" customHeight="1" thickBot="1" x14ac:dyDescent="0.25">
      <c r="A3" s="19" t="s">
        <v>25</v>
      </c>
      <c r="B3" s="68" t="s">
        <v>0</v>
      </c>
      <c r="C3" s="17" t="s">
        <v>16</v>
      </c>
      <c r="D3" s="18" t="s">
        <v>17</v>
      </c>
      <c r="E3" s="13" t="s">
        <v>18</v>
      </c>
      <c r="F3" s="13" t="s">
        <v>19</v>
      </c>
      <c r="G3" s="13" t="s">
        <v>20</v>
      </c>
      <c r="H3" s="13" t="s">
        <v>21</v>
      </c>
      <c r="I3" s="13" t="s">
        <v>3</v>
      </c>
      <c r="J3" s="13" t="s">
        <v>22</v>
      </c>
      <c r="K3" s="13" t="s">
        <v>2</v>
      </c>
      <c r="L3" s="13" t="s">
        <v>4</v>
      </c>
      <c r="M3" s="13"/>
    </row>
    <row r="4" spans="1:13" ht="15" customHeight="1" x14ac:dyDescent="0.25">
      <c r="A4" s="216" t="s">
        <v>6</v>
      </c>
      <c r="B4" s="101" t="s">
        <v>501</v>
      </c>
      <c r="C4" s="35" t="str">
        <f>IFERROR(VLOOKUP(B4,'Egyéni lista'!$B$4:$L$263,2,0),0)</f>
        <v>Rákoshegyi VSE 1</v>
      </c>
      <c r="D4" s="36" t="str">
        <f>IFERROR(VLOOKUP(B4,'Egyéni lista'!$B$4:$L$263,3,0),0)</f>
        <v>Ig. nő</v>
      </c>
      <c r="E4" s="28">
        <f>IFERROR(VLOOKUP(B4,'Egyéni lista'!$B$4:$L$263,4,0),0)</f>
        <v>140</v>
      </c>
      <c r="F4" s="28">
        <f>IFERROR(VLOOKUP(B4,'Egyéni lista'!$B$4:$L$263,5,0),0)</f>
        <v>158</v>
      </c>
      <c r="G4" s="28">
        <f>IFERROR(VLOOKUP(B4,'Egyéni lista'!$B$4:$L$263,6,0),0)</f>
        <v>154</v>
      </c>
      <c r="H4" s="28">
        <f>IFERROR(VLOOKUP(B4,'Egyéni lista'!$B$4:$L$263,7,0),0)</f>
        <v>136</v>
      </c>
      <c r="I4" s="121">
        <f>IFERROR(VLOOKUP(B4,'Egyéni lista'!$B$4:$L$263,8,0),0)</f>
        <v>362</v>
      </c>
      <c r="J4" s="147">
        <f>IFERROR(VLOOKUP(B4,'Egyéni lista'!$B$4:$L$263,9,0),0)</f>
        <v>226</v>
      </c>
      <c r="K4" s="150">
        <f>IFERROR(VLOOKUP(B4,'Egyéni lista'!$B$4:$L$263,10,0),0)</f>
        <v>588</v>
      </c>
      <c r="L4" s="143">
        <f>IFERROR(VLOOKUP(B4,'Egyéni lista'!$B$4:$L$263,11,0),0)</f>
        <v>1</v>
      </c>
      <c r="M4" s="38">
        <f>SUM(E4:H7)</f>
        <v>2258</v>
      </c>
    </row>
    <row r="5" spans="1:13" ht="15" x14ac:dyDescent="0.25">
      <c r="A5" s="217"/>
      <c r="B5" s="101" t="s">
        <v>502</v>
      </c>
      <c r="C5" s="39" t="str">
        <f>IFERROR(VLOOKUP(B5,'Egyéni lista'!$B$4:$L$263,2,0),0)</f>
        <v>Rákoshegyi VSE 1</v>
      </c>
      <c r="D5" s="40" t="str">
        <f>IFERROR(VLOOKUP(B5,'Egyéni lista'!$B$4:$L$263,3,0),0)</f>
        <v>Ig. nő</v>
      </c>
      <c r="E5" s="20">
        <f>IFERROR(VLOOKUP(B5,'Egyéni lista'!$B$4:$L$263,4,0),0)</f>
        <v>125</v>
      </c>
      <c r="F5" s="20">
        <f>IFERROR(VLOOKUP(B5,'Egyéni lista'!$B$4:$L$263,5,0),0)</f>
        <v>155</v>
      </c>
      <c r="G5" s="20">
        <f>IFERROR(VLOOKUP(B5,'Egyéni lista'!$B$4:$L$263,6,0),0)</f>
        <v>143</v>
      </c>
      <c r="H5" s="20">
        <f>IFERROR(VLOOKUP(B5,'Egyéni lista'!$B$4:$L$263,7,0),0)</f>
        <v>160</v>
      </c>
      <c r="I5" s="122">
        <f>IFERROR(VLOOKUP(B5,'Egyéni lista'!$B$4:$L$263,8,0),0)</f>
        <v>375</v>
      </c>
      <c r="J5" s="147">
        <f>IFERROR(VLOOKUP(B5,'Egyéni lista'!$B$4:$L$263,9,0),0)</f>
        <v>208</v>
      </c>
      <c r="K5" s="151">
        <f>IFERROR(VLOOKUP(B5,'Egyéni lista'!$B$4:$L$263,10,0),0)</f>
        <v>583</v>
      </c>
      <c r="L5" s="144">
        <f>IFERROR(VLOOKUP(B5,'Egyéni lista'!$B$4:$L$263,11,0),0)</f>
        <v>2</v>
      </c>
      <c r="M5" s="42">
        <f>SUM(E4:H7)</f>
        <v>2258</v>
      </c>
    </row>
    <row r="6" spans="1:13" ht="15" x14ac:dyDescent="0.25">
      <c r="A6" s="217"/>
      <c r="B6" s="101" t="s">
        <v>503</v>
      </c>
      <c r="C6" s="43" t="str">
        <f>IFERROR(VLOOKUP(B6,'Egyéni lista'!$B$4:$L$263,2,0),0)</f>
        <v>Rákoshegyi VSE 1</v>
      </c>
      <c r="D6" s="44" t="str">
        <f>IFERROR(VLOOKUP(B6,'Egyéni lista'!$B$4:$L$263,3,0),0)</f>
        <v>Ig. nő</v>
      </c>
      <c r="E6" s="134">
        <f>IFERROR(VLOOKUP(B6,'Egyéni lista'!$B$4:$L$263,4,0),0)</f>
        <v>144</v>
      </c>
      <c r="F6" s="134">
        <f>IFERROR(VLOOKUP(B6,'Egyéni lista'!$B$4:$L$263,5,0),0)</f>
        <v>130</v>
      </c>
      <c r="G6" s="134">
        <f>IFERROR(VLOOKUP(B6,'Egyéni lista'!$B$4:$L$263,6,0),0)</f>
        <v>133</v>
      </c>
      <c r="H6" s="134">
        <f>IFERROR(VLOOKUP(B6,'Egyéni lista'!$B$4:$L$263,7,0),0)</f>
        <v>126</v>
      </c>
      <c r="I6" s="135">
        <f>IFERROR(VLOOKUP(B6,'Egyéni lista'!$B$4:$L$263,8,0),0)</f>
        <v>373</v>
      </c>
      <c r="J6" s="148">
        <f>IFERROR(VLOOKUP(B6,'Egyéni lista'!$B$4:$L$263,9,0),0)</f>
        <v>160</v>
      </c>
      <c r="K6" s="151">
        <f>IFERROR(VLOOKUP(B6,'Egyéni lista'!$B$4:$L$263,10,0),0)</f>
        <v>533</v>
      </c>
      <c r="L6" s="145">
        <f>IFERROR(VLOOKUP(B6,'Egyéni lista'!$B$4:$L$263,11,0),0)</f>
        <v>2</v>
      </c>
      <c r="M6" s="42">
        <f>SUM(E4:H7)</f>
        <v>2258</v>
      </c>
    </row>
    <row r="7" spans="1:13" ht="15.75" thickBot="1" x14ac:dyDescent="0.3">
      <c r="A7" s="218"/>
      <c r="B7" s="235" t="s">
        <v>504</v>
      </c>
      <c r="C7" s="46" t="str">
        <f>IFERROR(VLOOKUP(B7,'Egyéni lista'!$B$4:$L$263,2,0),0)</f>
        <v>Rákoshegyi VSE 1</v>
      </c>
      <c r="D7" s="47" t="str">
        <f>IFERROR(VLOOKUP(B7,'Egyéni lista'!$B$4:$L$263,3,0),0)</f>
        <v>Ig. nő</v>
      </c>
      <c r="E7" s="136">
        <f>IFERROR(VLOOKUP(B7,'Egyéni lista'!$B$4:$L$263,4,0),0)</f>
        <v>146</v>
      </c>
      <c r="F7" s="137">
        <f>IFERROR(VLOOKUP(B7,'Egyéni lista'!$B$4:$L$263,5,0),0)</f>
        <v>131</v>
      </c>
      <c r="G7" s="137">
        <f>IFERROR(VLOOKUP(B7,'Egyéni lista'!$B$4:$L$263,6,0),0)</f>
        <v>135</v>
      </c>
      <c r="H7" s="137">
        <f>IFERROR(VLOOKUP(B7,'Egyéni lista'!$B$4:$L$263,7,0),0)</f>
        <v>142</v>
      </c>
      <c r="I7" s="138">
        <f>IFERROR(VLOOKUP(B7,'Egyéni lista'!$B$4:$L$263,8,0),0)</f>
        <v>368</v>
      </c>
      <c r="J7" s="149">
        <f>IFERROR(VLOOKUP(B7,'Egyéni lista'!$B$4:$L$263,9,0),0)</f>
        <v>186</v>
      </c>
      <c r="K7" s="152">
        <f>IFERROR(VLOOKUP(B7,'Egyéni lista'!$B$4:$L$263,10,0),0)</f>
        <v>554</v>
      </c>
      <c r="L7" s="146">
        <f>IFERROR(VLOOKUP(B7,'Egyéni lista'!$B$4:$L$263,11,0),0)</f>
        <v>4</v>
      </c>
      <c r="M7" s="251">
        <f>SUM(E4:H7)</f>
        <v>2258</v>
      </c>
    </row>
    <row r="8" spans="1:13" ht="15" x14ac:dyDescent="0.2">
      <c r="A8" s="217" t="s">
        <v>7</v>
      </c>
      <c r="B8" s="173" t="s">
        <v>533</v>
      </c>
      <c r="C8" s="35" t="str">
        <f>IFERROR(VLOOKUP(B8,'Egyéni lista'!$B$4:$L$263,2,0),0)</f>
        <v>Ipartechnika Győr SE 1</v>
      </c>
      <c r="D8" s="36" t="str">
        <f>IFERROR(VLOOKUP(B8,'Egyéni lista'!$B$4:$L$263,3,0),0)</f>
        <v>Ig. nő</v>
      </c>
      <c r="E8" s="28">
        <f>IFERROR(VLOOKUP(B8,'Egyéni lista'!$B$4:$L$263,4,0),0)</f>
        <v>128</v>
      </c>
      <c r="F8" s="28">
        <f>IFERROR(VLOOKUP(B8,'Egyéni lista'!$B$4:$L$263,5,0),0)</f>
        <v>150</v>
      </c>
      <c r="G8" s="28">
        <f>IFERROR(VLOOKUP(B8,'Egyéni lista'!$B$4:$L$263,6,0),0)</f>
        <v>145</v>
      </c>
      <c r="H8" s="28">
        <f>IFERROR(VLOOKUP(B8,'Egyéni lista'!$B$4:$L$263,7,0),0)</f>
        <v>155</v>
      </c>
      <c r="I8" s="121">
        <f>IFERROR(VLOOKUP(B8,'Egyéni lista'!$B$4:$L$263,8,0),0)</f>
        <v>376</v>
      </c>
      <c r="J8" s="132">
        <f>IFERROR(VLOOKUP(B8,'Egyéni lista'!$B$4:$L$263,9,0),0)</f>
        <v>202</v>
      </c>
      <c r="K8" s="150">
        <f>IFERROR(VLOOKUP(B8,'Egyéni lista'!$B$4:$L$263,10,0),0)</f>
        <v>578</v>
      </c>
      <c r="L8" s="143">
        <f>IFERROR(VLOOKUP(B8,'Egyéni lista'!$B$4:$L$263,11,0),0)</f>
        <v>1</v>
      </c>
      <c r="M8" s="38">
        <f>SUM(E8:H11)</f>
        <v>2221</v>
      </c>
    </row>
    <row r="9" spans="1:13" ht="15" x14ac:dyDescent="0.2">
      <c r="A9" s="217"/>
      <c r="B9" s="78" t="s">
        <v>536</v>
      </c>
      <c r="C9" s="39" t="str">
        <f>IFERROR(VLOOKUP(B9,'Egyéni lista'!$B$4:$L$263,2,0),0)</f>
        <v>Ipartechnika Győr SE 1</v>
      </c>
      <c r="D9" s="40" t="str">
        <f>IFERROR(VLOOKUP(B9,'Egyéni lista'!$B$4:$L$263,3,0),0)</f>
        <v>Ig. nő</v>
      </c>
      <c r="E9" s="20">
        <f>IFERROR(VLOOKUP(B9,'Egyéni lista'!$B$4:$L$263,4,0),0)</f>
        <v>112</v>
      </c>
      <c r="F9" s="20">
        <f>IFERROR(VLOOKUP(B9,'Egyéni lista'!$B$4:$L$263,5,0),0)</f>
        <v>138</v>
      </c>
      <c r="G9" s="20">
        <f>IFERROR(VLOOKUP(B9,'Egyéni lista'!$B$4:$L$263,6,0),0)</f>
        <v>146</v>
      </c>
      <c r="H9" s="20">
        <f>IFERROR(VLOOKUP(B9,'Egyéni lista'!$B$4:$L$263,7,0),0)</f>
        <v>164</v>
      </c>
      <c r="I9" s="122">
        <f>IFERROR(VLOOKUP(B9,'Egyéni lista'!$B$4:$L$263,8,0),0)</f>
        <v>382</v>
      </c>
      <c r="J9" s="132">
        <f>IFERROR(VLOOKUP(B9,'Egyéni lista'!$B$4:$L$263,9,0),0)</f>
        <v>178</v>
      </c>
      <c r="K9" s="151">
        <f>IFERROR(VLOOKUP(B9,'Egyéni lista'!$B$4:$L$263,10,0),0)</f>
        <v>560</v>
      </c>
      <c r="L9" s="144">
        <f>IFERROR(VLOOKUP(B9,'Egyéni lista'!$B$4:$L$263,11,0),0)</f>
        <v>5</v>
      </c>
      <c r="M9" s="42">
        <f>SUM(E8:H11)</f>
        <v>2221</v>
      </c>
    </row>
    <row r="10" spans="1:13" ht="15" x14ac:dyDescent="0.2">
      <c r="A10" s="217"/>
      <c r="B10" s="78" t="s">
        <v>537</v>
      </c>
      <c r="C10" s="43" t="str">
        <f>IFERROR(VLOOKUP(B10,'Egyéni lista'!$B$4:$L$263,2,0),0)</f>
        <v>Ipartechnika Győr SE 1</v>
      </c>
      <c r="D10" s="44" t="str">
        <f>IFERROR(VLOOKUP(B10,'Egyéni lista'!$B$4:$L$263,3,0),0)</f>
        <v>Ig. nő</v>
      </c>
      <c r="E10" s="134">
        <f>IFERROR(VLOOKUP(B10,'Egyéni lista'!$B$4:$L$263,4,0),0)</f>
        <v>136</v>
      </c>
      <c r="F10" s="134">
        <f>IFERROR(VLOOKUP(B10,'Egyéni lista'!$B$4:$L$263,5,0),0)</f>
        <v>151</v>
      </c>
      <c r="G10" s="134">
        <f>IFERROR(VLOOKUP(B10,'Egyéni lista'!$B$4:$L$263,6,0),0)</f>
        <v>118</v>
      </c>
      <c r="H10" s="134">
        <f>IFERROR(VLOOKUP(B10,'Egyéni lista'!$B$4:$L$263,7,0),0)</f>
        <v>130</v>
      </c>
      <c r="I10" s="135">
        <f>IFERROR(VLOOKUP(B10,'Egyéni lista'!$B$4:$L$263,8,0),0)</f>
        <v>360</v>
      </c>
      <c r="J10" s="133">
        <f>IFERROR(VLOOKUP(B10,'Egyéni lista'!$B$4:$L$263,9,0),0)</f>
        <v>175</v>
      </c>
      <c r="K10" s="151">
        <f>IFERROR(VLOOKUP(B10,'Egyéni lista'!$B$4:$L$263,10,0),0)</f>
        <v>535</v>
      </c>
      <c r="L10" s="145">
        <f>IFERROR(VLOOKUP(B10,'Egyéni lista'!$B$4:$L$263,11,0),0)</f>
        <v>7</v>
      </c>
      <c r="M10" s="42">
        <f>SUM(E8:H11)</f>
        <v>2221</v>
      </c>
    </row>
    <row r="11" spans="1:13" ht="15.75" thickBot="1" x14ac:dyDescent="0.25">
      <c r="A11" s="218"/>
      <c r="B11" s="78" t="s">
        <v>538</v>
      </c>
      <c r="C11" s="88" t="str">
        <f>IFERROR(VLOOKUP(B11,'Egyéni lista'!$B$4:$L$263,2,0),0)</f>
        <v>Ipartechnika Győr SE 1</v>
      </c>
      <c r="D11" s="51" t="str">
        <f>IFERROR(VLOOKUP(B11,'Egyéni lista'!$B$4:$L$263,3,0),0)</f>
        <v>Ig. nő</v>
      </c>
      <c r="E11" s="136">
        <f>IFERROR(VLOOKUP(B11,'Egyéni lista'!$B$4:$L$263,4,0),0)</f>
        <v>151</v>
      </c>
      <c r="F11" s="137">
        <f>IFERROR(VLOOKUP(B11,'Egyéni lista'!$B$4:$L$263,5,0),0)</f>
        <v>131</v>
      </c>
      <c r="G11" s="137">
        <f>IFERROR(VLOOKUP(B11,'Egyéni lista'!$B$4:$L$263,6,0),0)</f>
        <v>145</v>
      </c>
      <c r="H11" s="137">
        <f>IFERROR(VLOOKUP(B11,'Egyéni lista'!$B$4:$L$263,7,0),0)</f>
        <v>121</v>
      </c>
      <c r="I11" s="138">
        <f>IFERROR(VLOOKUP(B11,'Egyéni lista'!$B$4:$L$263,8,0),0)</f>
        <v>365</v>
      </c>
      <c r="J11" s="250">
        <f>IFERROR(VLOOKUP(B11,'Egyéni lista'!$B$4:$L$263,9,0),0)</f>
        <v>183</v>
      </c>
      <c r="K11" s="152">
        <f>IFERROR(VLOOKUP(B11,'Egyéni lista'!$B$4:$L$263,10,0),0)</f>
        <v>548</v>
      </c>
      <c r="L11" s="146">
        <f>IFERROR(VLOOKUP(B11,'Egyéni lista'!$B$4:$L$263,11,0),0)</f>
        <v>2</v>
      </c>
      <c r="M11" s="251">
        <f>SUM(E8:H11)</f>
        <v>2221</v>
      </c>
    </row>
    <row r="12" spans="1:13" ht="15" x14ac:dyDescent="0.25">
      <c r="A12" s="216" t="s">
        <v>8</v>
      </c>
      <c r="B12" s="237" t="s">
        <v>413</v>
      </c>
      <c r="C12" s="246" t="str">
        <f>IFERROR(VLOOKUP(B12,'Egyéni lista'!$B$4:$L$263,2,0),0)</f>
        <v>BKV 1</v>
      </c>
      <c r="D12" s="247" t="str">
        <f>IFERROR(VLOOKUP(B12,'Egyéni lista'!$B$4:$L$263,3,0),0)</f>
        <v>Ig. nő</v>
      </c>
      <c r="E12" s="28">
        <f>IFERROR(VLOOKUP(B12,'Egyéni lista'!$B$4:$L$263,4,0),0)</f>
        <v>111</v>
      </c>
      <c r="F12" s="28">
        <f>IFERROR(VLOOKUP(B12,'Egyéni lista'!$B$4:$L$263,5,0),0)</f>
        <v>139</v>
      </c>
      <c r="G12" s="28">
        <f>IFERROR(VLOOKUP(B12,'Egyéni lista'!$B$4:$L$263,6,0),0)</f>
        <v>127</v>
      </c>
      <c r="H12" s="28">
        <f>IFERROR(VLOOKUP(B12,'Egyéni lista'!$B$4:$L$263,7,0),0)</f>
        <v>124</v>
      </c>
      <c r="I12" s="121">
        <f>IFERROR(VLOOKUP(B12,'Egyéni lista'!$B$4:$L$263,8,0),0)</f>
        <v>346</v>
      </c>
      <c r="J12" s="198">
        <f>IFERROR(VLOOKUP(B12,'Egyéni lista'!$B$4:$L$263,9,0),0)</f>
        <v>155</v>
      </c>
      <c r="K12" s="150">
        <f>IFERROR(VLOOKUP(B12,'Egyéni lista'!$B$4:$L$263,10,0),0)</f>
        <v>501</v>
      </c>
      <c r="L12" s="143">
        <f>IFERROR(VLOOKUP(B12,'Egyéni lista'!$B$4:$L$263,11,0),0)</f>
        <v>8</v>
      </c>
      <c r="M12" s="38">
        <f>SUM(E12:H15)</f>
        <v>2062</v>
      </c>
    </row>
    <row r="13" spans="1:13" ht="15" x14ac:dyDescent="0.25">
      <c r="A13" s="217"/>
      <c r="B13" s="238" t="s">
        <v>514</v>
      </c>
      <c r="C13" s="81" t="str">
        <f>IFERROR(VLOOKUP(B13,'Egyéni lista'!$B$4:$L$263,2,0),0)</f>
        <v>BKV 1</v>
      </c>
      <c r="D13" s="82" t="str">
        <f>IFERROR(VLOOKUP(B13,'Egyéni lista'!$B$4:$L$263,3,0),0)</f>
        <v>Ig. nő</v>
      </c>
      <c r="E13" s="32">
        <f>IFERROR(VLOOKUP(B13,'Egyéni lista'!$B$4:$L$263,4,0),0)</f>
        <v>140</v>
      </c>
      <c r="F13" s="32">
        <f>IFERROR(VLOOKUP(B13,'Egyéni lista'!$B$4:$L$263,5,0),0)</f>
        <v>109</v>
      </c>
      <c r="G13" s="32">
        <f>IFERROR(VLOOKUP(B13,'Egyéni lista'!$B$4:$L$263,6,0),0)</f>
        <v>140</v>
      </c>
      <c r="H13" s="32">
        <f>IFERROR(VLOOKUP(B13,'Egyéni lista'!$B$4:$L$263,7,0),0)</f>
        <v>139</v>
      </c>
      <c r="I13" s="128">
        <f>IFERROR(VLOOKUP(B13,'Egyéni lista'!$B$4:$L$263,8,0),0)</f>
        <v>360</v>
      </c>
      <c r="J13" s="198">
        <f>IFERROR(VLOOKUP(B13,'Egyéni lista'!$B$4:$L$263,9,0),0)</f>
        <v>168</v>
      </c>
      <c r="K13" s="151">
        <f>IFERROR(VLOOKUP(B13,'Egyéni lista'!$B$4:$L$263,10,0),0)</f>
        <v>528</v>
      </c>
      <c r="L13" s="144">
        <f>IFERROR(VLOOKUP(B13,'Egyéni lista'!$B$4:$L$263,11,0),0)</f>
        <v>12</v>
      </c>
      <c r="M13" s="42">
        <f>SUM(E12:H15)</f>
        <v>2062</v>
      </c>
    </row>
    <row r="14" spans="1:13" ht="15" x14ac:dyDescent="0.25">
      <c r="A14" s="217"/>
      <c r="B14" s="238" t="s">
        <v>516</v>
      </c>
      <c r="C14" s="81" t="str">
        <f>IFERROR(VLOOKUP(B14,'Egyéni lista'!$B$4:$L$263,2,0),0)</f>
        <v>BKV 1</v>
      </c>
      <c r="D14" s="82" t="str">
        <f>IFERROR(VLOOKUP(B14,'Egyéni lista'!$B$4:$L$263,3,0),0)</f>
        <v>Ig. nő</v>
      </c>
      <c r="E14" s="32">
        <f>IFERROR(VLOOKUP(B14,'Egyéni lista'!$B$4:$L$263,4,0),0)</f>
        <v>126</v>
      </c>
      <c r="F14" s="32">
        <f>IFERROR(VLOOKUP(B14,'Egyéni lista'!$B$4:$L$263,5,0),0)</f>
        <v>146</v>
      </c>
      <c r="G14" s="32">
        <f>IFERROR(VLOOKUP(B14,'Egyéni lista'!$B$4:$L$263,6,0),0)</f>
        <v>126</v>
      </c>
      <c r="H14" s="32">
        <f>IFERROR(VLOOKUP(B14,'Egyéni lista'!$B$4:$L$263,7,0),0)</f>
        <v>127</v>
      </c>
      <c r="I14" s="128">
        <f>IFERROR(VLOOKUP(B14,'Egyéni lista'!$B$4:$L$263,8,0),0)</f>
        <v>353</v>
      </c>
      <c r="J14" s="243">
        <f>IFERROR(VLOOKUP(B14,'Egyéni lista'!$B$4:$L$263,9,0),0)</f>
        <v>172</v>
      </c>
      <c r="K14" s="151">
        <f>IFERROR(VLOOKUP(B14,'Egyéni lista'!$B$4:$L$263,10,0),0)</f>
        <v>525</v>
      </c>
      <c r="L14" s="145">
        <f>IFERROR(VLOOKUP(B14,'Egyéni lista'!$B$4:$L$263,11,0),0)</f>
        <v>7</v>
      </c>
      <c r="M14" s="42">
        <f>SUM(E12:H15)</f>
        <v>2062</v>
      </c>
    </row>
    <row r="15" spans="1:13" ht="15.75" thickBot="1" x14ac:dyDescent="0.3">
      <c r="A15" s="218"/>
      <c r="B15" s="239" t="s">
        <v>517</v>
      </c>
      <c r="C15" s="88" t="str">
        <f>IFERROR(VLOOKUP(B15,'Egyéni lista'!$B$4:$L$263,2,0),0)</f>
        <v>BKV 1</v>
      </c>
      <c r="D15" s="51" t="str">
        <f>IFERROR(VLOOKUP(B15,'Egyéni lista'!$B$4:$L$263,3,0),0)</f>
        <v>Ig. nő</v>
      </c>
      <c r="E15" s="248">
        <f>IFERROR(VLOOKUP(B15,'Egyéni lista'!$B$4:$L$263,4,0),0)</f>
        <v>123</v>
      </c>
      <c r="F15" s="248">
        <f>IFERROR(VLOOKUP(B15,'Egyéni lista'!$B$4:$L$263,5,0),0)</f>
        <v>139</v>
      </c>
      <c r="G15" s="248">
        <f>IFERROR(VLOOKUP(B15,'Egyéni lista'!$B$4:$L$263,6,0),0)</f>
        <v>121</v>
      </c>
      <c r="H15" s="248">
        <f>IFERROR(VLOOKUP(B15,'Egyéni lista'!$B$4:$L$263,7,0),0)</f>
        <v>125</v>
      </c>
      <c r="I15" s="249">
        <f>IFERROR(VLOOKUP(B15,'Egyéni lista'!$B$4:$L$263,8,0),0)</f>
        <v>348</v>
      </c>
      <c r="J15" s="244">
        <f>IFERROR(VLOOKUP(B15,'Egyéni lista'!$B$4:$L$263,9,0),0)</f>
        <v>160</v>
      </c>
      <c r="K15" s="152">
        <f>IFERROR(VLOOKUP(B15,'Egyéni lista'!$B$4:$L$263,10,0),0)</f>
        <v>508</v>
      </c>
      <c r="L15" s="146">
        <f>IFERROR(VLOOKUP(B15,'Egyéni lista'!$B$4:$L$263,11,0),0)</f>
        <v>10</v>
      </c>
      <c r="M15" s="251">
        <f>SUM(E12:H15)</f>
        <v>2062</v>
      </c>
    </row>
    <row r="16" spans="1:13" ht="15" x14ac:dyDescent="0.2">
      <c r="A16" s="216" t="s">
        <v>9</v>
      </c>
      <c r="B16" s="240" t="s">
        <v>539</v>
      </c>
      <c r="C16" s="246" t="str">
        <f>IFERROR(VLOOKUP(B16,'Egyéni lista'!$B$4:$L$263,2,0),0)</f>
        <v>Ipartechnika Győr SE 2</v>
      </c>
      <c r="D16" s="247" t="str">
        <f>IFERROR(VLOOKUP(B16,'Egyéni lista'!$B$4:$L$263,3,0),0)</f>
        <v>Ig. nő</v>
      </c>
      <c r="E16" s="28">
        <f>IFERROR(VLOOKUP(B16,'Egyéni lista'!$B$4:$L$263,4,0),0)</f>
        <v>112</v>
      </c>
      <c r="F16" s="28">
        <f>IFERROR(VLOOKUP(B16,'Egyéni lista'!$B$4:$L$263,5,0),0)</f>
        <v>126</v>
      </c>
      <c r="G16" s="28">
        <f>IFERROR(VLOOKUP(B16,'Egyéni lista'!$B$4:$L$263,6,0),0)</f>
        <v>125</v>
      </c>
      <c r="H16" s="28">
        <f>IFERROR(VLOOKUP(B16,'Egyéni lista'!$B$4:$L$263,7,0),0)</f>
        <v>135</v>
      </c>
      <c r="I16" s="121">
        <f>IFERROR(VLOOKUP(B16,'Egyéni lista'!$B$4:$L$263,8,0),0)</f>
        <v>333</v>
      </c>
      <c r="J16" s="198">
        <f>IFERROR(VLOOKUP(B16,'Egyéni lista'!$B$4:$L$263,9,0),0)</f>
        <v>165</v>
      </c>
      <c r="K16" s="150">
        <f>IFERROR(VLOOKUP(B16,'Egyéni lista'!$B$4:$L$263,10,0),0)</f>
        <v>498</v>
      </c>
      <c r="L16" s="143">
        <f>IFERROR(VLOOKUP(B16,'Egyéni lista'!$B$4:$L$263,11,0),0)</f>
        <v>5</v>
      </c>
      <c r="M16" s="38">
        <f>SUM(E16:H19)</f>
        <v>2034</v>
      </c>
    </row>
    <row r="17" spans="1:13" ht="15" x14ac:dyDescent="0.2">
      <c r="A17" s="217"/>
      <c r="B17" s="241" t="s">
        <v>540</v>
      </c>
      <c r="C17" s="81" t="str">
        <f>IFERROR(VLOOKUP(B17,'Egyéni lista'!$B$4:$L$263,2,0),0)</f>
        <v>Ipartechnika Győr SE 2</v>
      </c>
      <c r="D17" s="82" t="str">
        <f>IFERROR(VLOOKUP(B17,'Egyéni lista'!$B$4:$L$263,3,0),0)</f>
        <v>Ig. nő</v>
      </c>
      <c r="E17" s="32">
        <f>IFERROR(VLOOKUP(B17,'Egyéni lista'!$B$4:$L$263,4,0),0)</f>
        <v>128</v>
      </c>
      <c r="F17" s="32">
        <f>IFERROR(VLOOKUP(B17,'Egyéni lista'!$B$4:$L$263,5,0),0)</f>
        <v>133</v>
      </c>
      <c r="G17" s="32">
        <f>IFERROR(VLOOKUP(B17,'Egyéni lista'!$B$4:$L$263,6,0),0)</f>
        <v>127</v>
      </c>
      <c r="H17" s="32">
        <f>IFERROR(VLOOKUP(B17,'Egyéni lista'!$B$4:$L$263,7,0),0)</f>
        <v>137</v>
      </c>
      <c r="I17" s="128">
        <f>IFERROR(VLOOKUP(B17,'Egyéni lista'!$B$4:$L$263,8,0),0)</f>
        <v>358</v>
      </c>
      <c r="J17" s="198">
        <f>IFERROR(VLOOKUP(B17,'Egyéni lista'!$B$4:$L$263,9,0),0)</f>
        <v>167</v>
      </c>
      <c r="K17" s="151">
        <f>IFERROR(VLOOKUP(B17,'Egyéni lista'!$B$4:$L$263,10,0),0)</f>
        <v>525</v>
      </c>
      <c r="L17" s="144">
        <f>IFERROR(VLOOKUP(B17,'Egyéni lista'!$B$4:$L$263,11,0),0)</f>
        <v>4</v>
      </c>
      <c r="M17" s="42">
        <f>SUM(E16:H19)</f>
        <v>2034</v>
      </c>
    </row>
    <row r="18" spans="1:13" ht="15" x14ac:dyDescent="0.2">
      <c r="A18" s="217"/>
      <c r="B18" s="241" t="s">
        <v>544</v>
      </c>
      <c r="C18" s="81" t="str">
        <f>IFERROR(VLOOKUP(B18,'Egyéni lista'!$B$4:$L$263,2,0),0)</f>
        <v>Ipartechnika Győr SE 2</v>
      </c>
      <c r="D18" s="82" t="str">
        <f>IFERROR(VLOOKUP(B18,'Egyéni lista'!$B$4:$L$263,3,0),0)</f>
        <v>Ig. nő</v>
      </c>
      <c r="E18" s="32">
        <f>IFERROR(VLOOKUP(B18,'Egyéni lista'!$B$4:$L$263,4,0),0)</f>
        <v>133</v>
      </c>
      <c r="F18" s="32">
        <f>IFERROR(VLOOKUP(B18,'Egyéni lista'!$B$4:$L$263,5,0),0)</f>
        <v>137</v>
      </c>
      <c r="G18" s="32">
        <f>IFERROR(VLOOKUP(B18,'Egyéni lista'!$B$4:$L$263,6,0),0)</f>
        <v>117</v>
      </c>
      <c r="H18" s="32">
        <f>IFERROR(VLOOKUP(B18,'Egyéni lista'!$B$4:$L$263,7,0),0)</f>
        <v>134</v>
      </c>
      <c r="I18" s="128">
        <f>IFERROR(VLOOKUP(B18,'Egyéni lista'!$B$4:$L$263,8,0),0)</f>
        <v>355</v>
      </c>
      <c r="J18" s="243">
        <f>IFERROR(VLOOKUP(B18,'Egyéni lista'!$B$4:$L$263,9,0),0)</f>
        <v>166</v>
      </c>
      <c r="K18" s="151">
        <f>IFERROR(VLOOKUP(B18,'Egyéni lista'!$B$4:$L$263,10,0),0)</f>
        <v>521</v>
      </c>
      <c r="L18" s="145">
        <f>IFERROR(VLOOKUP(B18,'Egyéni lista'!$B$4:$L$263,11,0),0)</f>
        <v>5</v>
      </c>
      <c r="M18" s="42">
        <f>SUM(E16:H19)</f>
        <v>2034</v>
      </c>
    </row>
    <row r="19" spans="1:13" ht="15.75" thickBot="1" x14ac:dyDescent="0.25">
      <c r="A19" s="218"/>
      <c r="B19" s="242" t="s">
        <v>541</v>
      </c>
      <c r="C19" s="88" t="str">
        <f>IFERROR(VLOOKUP(B19,'Egyéni lista'!$B$4:$L$263,2,0),0)</f>
        <v>Ipartechnika Győr SE 2</v>
      </c>
      <c r="D19" s="51" t="str">
        <f>IFERROR(VLOOKUP(B19,'Egyéni lista'!$B$4:$L$263,3,0),0)</f>
        <v>Ig. nő</v>
      </c>
      <c r="E19" s="248">
        <f>IFERROR(VLOOKUP(B19,'Egyéni lista'!$B$4:$L$263,4,0),0)</f>
        <v>123</v>
      </c>
      <c r="F19" s="248">
        <f>IFERROR(VLOOKUP(B19,'Egyéni lista'!$B$4:$L$263,5,0),0)</f>
        <v>127</v>
      </c>
      <c r="G19" s="248">
        <f>IFERROR(VLOOKUP(B19,'Egyéni lista'!$B$4:$L$263,6,0),0)</f>
        <v>124</v>
      </c>
      <c r="H19" s="248">
        <f>IFERROR(VLOOKUP(B19,'Egyéni lista'!$B$4:$L$263,7,0),0)</f>
        <v>116</v>
      </c>
      <c r="I19" s="249">
        <f>IFERROR(VLOOKUP(B19,'Egyéni lista'!$B$4:$L$263,8,0),0)</f>
        <v>346</v>
      </c>
      <c r="J19" s="244">
        <f>IFERROR(VLOOKUP(B19,'Egyéni lista'!$B$4:$L$263,9,0),0)</f>
        <v>144</v>
      </c>
      <c r="K19" s="152">
        <f>IFERROR(VLOOKUP(B19,'Egyéni lista'!$B$4:$L$263,10,0),0)</f>
        <v>490</v>
      </c>
      <c r="L19" s="146">
        <f>IFERROR(VLOOKUP(B19,'Egyéni lista'!$B$4:$L$263,11,0),0)</f>
        <v>6</v>
      </c>
      <c r="M19" s="251">
        <f>SUM(E16:H19)</f>
        <v>2034</v>
      </c>
    </row>
    <row r="20" spans="1:13" ht="15" hidden="1" x14ac:dyDescent="0.2">
      <c r="A20" s="216" t="s">
        <v>10</v>
      </c>
      <c r="B20" s="69"/>
      <c r="C20" s="245">
        <f>IFERROR(VLOOKUP(B20,'Egyéni lista'!$B$4:$L$263,2,0),0)</f>
        <v>0</v>
      </c>
      <c r="D20" s="40">
        <f>IFERROR(VLOOKUP(B20,'Egyéni lista'!$B$4:$L$263,3,0),0)</f>
        <v>0</v>
      </c>
      <c r="E20" s="28">
        <f>IFERROR(VLOOKUP(B20,'Egyéni lista'!$B$4:$L$263,4,0),0)</f>
        <v>0</v>
      </c>
      <c r="F20" s="28">
        <f>IFERROR(VLOOKUP(B20,'Egyéni lista'!$B$4:$L$263,5,0),0)</f>
        <v>0</v>
      </c>
      <c r="G20" s="28">
        <f>IFERROR(VLOOKUP(B20,'Egyéni lista'!$B$4:$L$263,6,0),0)</f>
        <v>0</v>
      </c>
      <c r="H20" s="28">
        <f>IFERROR(VLOOKUP(B20,'Egyéni lista'!$B$4:$L$263,7,0),0)</f>
        <v>0</v>
      </c>
      <c r="I20" s="121">
        <f>IFERROR(VLOOKUP(B20,'Egyéni lista'!$B$4:$L$263,8,0),0)</f>
        <v>0</v>
      </c>
      <c r="J20" s="132">
        <f>IFERROR(VLOOKUP(B20,'Egyéni lista'!$B$4:$L$263,9,0),0)</f>
        <v>0</v>
      </c>
      <c r="K20" s="150">
        <f>IFERROR(VLOOKUP(B20,'Egyéni lista'!$B$4:$L$263,10,0),0)</f>
        <v>0</v>
      </c>
      <c r="L20" s="50">
        <f>IFERROR(VLOOKUP(B20,'Egyéni lista'!$B$4:$L$263,11,0),0)</f>
        <v>0</v>
      </c>
      <c r="M20" s="38">
        <f>SUM(E20:H23)</f>
        <v>0</v>
      </c>
    </row>
    <row r="21" spans="1:13" ht="15" hidden="1" x14ac:dyDescent="0.2">
      <c r="A21" s="217"/>
      <c r="B21" s="70"/>
      <c r="C21" s="39">
        <f>IFERROR(VLOOKUP(B21,'Egyéni lista'!$B$4:$L$263,2,0),0)</f>
        <v>0</v>
      </c>
      <c r="D21" s="40">
        <f>IFERROR(VLOOKUP(B21,'Egyéni lista'!$B$4:$L$263,3,0),0)</f>
        <v>0</v>
      </c>
      <c r="E21" s="20">
        <f>IFERROR(VLOOKUP(B21,'Egyéni lista'!$B$4:$L$263,4,0),0)</f>
        <v>0</v>
      </c>
      <c r="F21" s="20">
        <f>IFERROR(VLOOKUP(B21,'Egyéni lista'!$B$4:$L$263,5,0),0)</f>
        <v>0</v>
      </c>
      <c r="G21" s="20">
        <f>IFERROR(VLOOKUP(B21,'Egyéni lista'!$B$4:$L$263,6,0),0)</f>
        <v>0</v>
      </c>
      <c r="H21" s="20">
        <f>IFERROR(VLOOKUP(B21,'Egyéni lista'!$B$4:$L$263,7,0),0)</f>
        <v>0</v>
      </c>
      <c r="I21" s="122">
        <f>IFERROR(VLOOKUP(B21,'Egyéni lista'!$B$4:$L$263,8,0),0)</f>
        <v>0</v>
      </c>
      <c r="J21" s="132">
        <f>IFERROR(VLOOKUP(B21,'Egyéni lista'!$B$4:$L$263,9,0),0)</f>
        <v>0</v>
      </c>
      <c r="K21" s="151">
        <f>IFERROR(VLOOKUP(B21,'Egyéni lista'!$B$4:$L$263,10,0),0)</f>
        <v>0</v>
      </c>
      <c r="L21" s="41">
        <f>IFERROR(VLOOKUP(B21,'Egyéni lista'!$B$4:$L$263,11,0),0)</f>
        <v>0</v>
      </c>
      <c r="M21" s="42">
        <f>SUM(E20:H23)</f>
        <v>0</v>
      </c>
    </row>
    <row r="22" spans="1:13" ht="15" hidden="1" customHeight="1" x14ac:dyDescent="0.2">
      <c r="A22" s="217"/>
      <c r="B22" s="70"/>
      <c r="C22" s="43">
        <f>IFERROR(VLOOKUP(B22,'Egyéni lista'!$B$4:$L$263,2,0),0)</f>
        <v>0</v>
      </c>
      <c r="D22" s="44">
        <f>IFERROR(VLOOKUP(B22,'Egyéni lista'!$B$4:$L$263,3,0),0)</f>
        <v>0</v>
      </c>
      <c r="E22" s="134">
        <f>IFERROR(VLOOKUP(B22,'Egyéni lista'!$B$4:$L$263,4,0),0)</f>
        <v>0</v>
      </c>
      <c r="F22" s="134">
        <f>IFERROR(VLOOKUP(B22,'Egyéni lista'!$B$4:$L$263,5,0),0)</f>
        <v>0</v>
      </c>
      <c r="G22" s="134">
        <f>IFERROR(VLOOKUP(B22,'Egyéni lista'!$B$4:$L$263,6,0),0)</f>
        <v>0</v>
      </c>
      <c r="H22" s="134">
        <f>IFERROR(VLOOKUP(B22,'Egyéni lista'!$B$4:$L$263,7,0),0)</f>
        <v>0</v>
      </c>
      <c r="I22" s="135">
        <f>IFERROR(VLOOKUP(B22,'Egyéni lista'!$B$4:$L$263,8,0),0)</f>
        <v>0</v>
      </c>
      <c r="J22" s="133">
        <f>IFERROR(VLOOKUP(B22,'Egyéni lista'!$B$4:$L$263,9,0),0)</f>
        <v>0</v>
      </c>
      <c r="K22" s="151">
        <f>IFERROR(VLOOKUP(B22,'Egyéni lista'!$B$4:$L$263,10,0),0)</f>
        <v>0</v>
      </c>
      <c r="L22" s="45">
        <f>IFERROR(VLOOKUP(B22,'Egyéni lista'!$B$4:$L$263,11,0),0)</f>
        <v>0</v>
      </c>
      <c r="M22" s="42">
        <f>SUM(E20:H23)</f>
        <v>0</v>
      </c>
    </row>
    <row r="23" spans="1:13" ht="15.75" hidden="1" thickBot="1" x14ac:dyDescent="0.25">
      <c r="A23" s="218"/>
      <c r="B23" s="71"/>
      <c r="C23" s="46">
        <f>IFERROR(VLOOKUP(B23,'Egyéni lista'!$B$4:$L$263,2,0),0)</f>
        <v>0</v>
      </c>
      <c r="D23" s="51">
        <f>IFERROR(VLOOKUP(B23,'Egyéni lista'!$B$4:$L$263,3,0),0)</f>
        <v>0</v>
      </c>
      <c r="E23" s="136">
        <f>IFERROR(VLOOKUP(B23,'Egyéni lista'!$B$4:$L$263,4,0),0)</f>
        <v>0</v>
      </c>
      <c r="F23" s="137">
        <f>IFERROR(VLOOKUP(B23,'Egyéni lista'!$B$4:$L$263,5,0),0)</f>
        <v>0</v>
      </c>
      <c r="G23" s="137">
        <f>IFERROR(VLOOKUP(B23,'Egyéni lista'!$B$4:$L$263,6,0),0)</f>
        <v>0</v>
      </c>
      <c r="H23" s="137">
        <f>IFERROR(VLOOKUP(B23,'Egyéni lista'!$B$4:$L$263,7,0),0)</f>
        <v>0</v>
      </c>
      <c r="I23" s="138">
        <f>IFERROR(VLOOKUP(B23,'Egyéni lista'!$B$4:$L$263,8,0),0)</f>
        <v>0</v>
      </c>
      <c r="J23" s="139">
        <f>IFERROR(VLOOKUP(B23,'Egyéni lista'!$B$4:$L$263,9,0),0)</f>
        <v>0</v>
      </c>
      <c r="K23" s="152">
        <f>IFERROR(VLOOKUP(B23,'Egyéni lista'!$B$4:$L$263,10,0),0)</f>
        <v>0</v>
      </c>
      <c r="L23" s="48">
        <f>IFERROR(VLOOKUP(B23,'Egyéni lista'!$B$4:$L$263,11,0),0)</f>
        <v>0</v>
      </c>
      <c r="M23" s="251">
        <f>SUM(E20:H23)</f>
        <v>0</v>
      </c>
    </row>
    <row r="24" spans="1:13" ht="15" hidden="1" customHeight="1" x14ac:dyDescent="0.2">
      <c r="A24" s="216" t="s">
        <v>11</v>
      </c>
      <c r="B24" s="69"/>
      <c r="C24" s="35">
        <f>IFERROR(VLOOKUP(B24,'Egyéni lista'!$B$4:$L$263,2,0),0)</f>
        <v>0</v>
      </c>
      <c r="D24" s="36">
        <f>IFERROR(VLOOKUP(B24,'Egyéni lista'!$B$4:$L$263,3,0),0)</f>
        <v>0</v>
      </c>
      <c r="E24" s="28">
        <f>IFERROR(VLOOKUP(B24,'Egyéni lista'!$B$4:$L$263,4,0),0)</f>
        <v>0</v>
      </c>
      <c r="F24" s="28">
        <f>IFERROR(VLOOKUP(B24,'Egyéni lista'!$B$4:$L$263,5,0),0)</f>
        <v>0</v>
      </c>
      <c r="G24" s="28">
        <f>IFERROR(VLOOKUP(B24,'Egyéni lista'!$B$4:$L$263,6,0),0)</f>
        <v>0</v>
      </c>
      <c r="H24" s="28">
        <f>IFERROR(VLOOKUP(B24,'Egyéni lista'!$B$4:$L$263,7,0),0)</f>
        <v>0</v>
      </c>
      <c r="I24" s="121">
        <f>IFERROR(VLOOKUP(B24,'Egyéni lista'!$B$4:$L$263,8,0),0)</f>
        <v>0</v>
      </c>
      <c r="J24" s="132">
        <f>IFERROR(VLOOKUP(B24,'Egyéni lista'!$B$4:$L$263,9,0),0)</f>
        <v>0</v>
      </c>
      <c r="K24" s="150">
        <f>IFERROR(VLOOKUP(B24,'Egyéni lista'!$B$4:$L$263,10,0),0)</f>
        <v>0</v>
      </c>
      <c r="L24" s="37">
        <f>IFERROR(VLOOKUP(B24,'Egyéni lista'!$B$4:$L$263,11,0),0)</f>
        <v>0</v>
      </c>
      <c r="M24" s="38">
        <f>SUM(E24:H27)</f>
        <v>0</v>
      </c>
    </row>
    <row r="25" spans="1:13" ht="15" hidden="1" customHeight="1" x14ac:dyDescent="0.2">
      <c r="A25" s="217"/>
      <c r="B25" s="70"/>
      <c r="C25" s="39">
        <f>IFERROR(VLOOKUP(B25,'Egyéni lista'!$B$4:$L$263,2,0),0)</f>
        <v>0</v>
      </c>
      <c r="D25" s="40">
        <f>IFERROR(VLOOKUP(B25,'Egyéni lista'!$B$4:$L$263,3,0),0)</f>
        <v>0</v>
      </c>
      <c r="E25" s="20">
        <f>IFERROR(VLOOKUP(B25,'Egyéni lista'!$B$4:$L$263,4,0),0)</f>
        <v>0</v>
      </c>
      <c r="F25" s="20">
        <f>IFERROR(VLOOKUP(B25,'Egyéni lista'!$B$4:$L$263,5,0),0)</f>
        <v>0</v>
      </c>
      <c r="G25" s="20">
        <f>IFERROR(VLOOKUP(B25,'Egyéni lista'!$B$4:$L$263,6,0),0)</f>
        <v>0</v>
      </c>
      <c r="H25" s="20">
        <f>IFERROR(VLOOKUP(B25,'Egyéni lista'!$B$4:$L$263,7,0),0)</f>
        <v>0</v>
      </c>
      <c r="I25" s="122">
        <f>IFERROR(VLOOKUP(B25,'Egyéni lista'!$B$4:$L$263,8,0),0)</f>
        <v>0</v>
      </c>
      <c r="J25" s="132">
        <f>IFERROR(VLOOKUP(B25,'Egyéni lista'!$B$4:$L$263,9,0),0)</f>
        <v>0</v>
      </c>
      <c r="K25" s="151">
        <f>IFERROR(VLOOKUP(B25,'Egyéni lista'!$B$4:$L$263,10,0),0)</f>
        <v>0</v>
      </c>
      <c r="L25" s="41">
        <f>IFERROR(VLOOKUP(B25,'Egyéni lista'!$B$4:$L$263,11,0),0)</f>
        <v>0</v>
      </c>
      <c r="M25" s="42">
        <f>SUM(E24:H27)</f>
        <v>0</v>
      </c>
    </row>
    <row r="26" spans="1:13" ht="15" hidden="1" customHeight="1" x14ac:dyDescent="0.2">
      <c r="A26" s="217"/>
      <c r="B26" s="70"/>
      <c r="C26" s="43">
        <f>IFERROR(VLOOKUP(B26,'Egyéni lista'!$B$4:$L$263,2,0),0)</f>
        <v>0</v>
      </c>
      <c r="D26" s="44">
        <f>IFERROR(VLOOKUP(B26,'Egyéni lista'!$B$4:$L$263,3,0),0)</f>
        <v>0</v>
      </c>
      <c r="E26" s="134">
        <f>IFERROR(VLOOKUP(B26,'Egyéni lista'!$B$4:$L$263,4,0),0)</f>
        <v>0</v>
      </c>
      <c r="F26" s="134">
        <f>IFERROR(VLOOKUP(B26,'Egyéni lista'!$B$4:$L$263,5,0),0)</f>
        <v>0</v>
      </c>
      <c r="G26" s="134">
        <f>IFERROR(VLOOKUP(B26,'Egyéni lista'!$B$4:$L$263,6,0),0)</f>
        <v>0</v>
      </c>
      <c r="H26" s="134">
        <f>IFERROR(VLOOKUP(B26,'Egyéni lista'!$B$4:$L$263,7,0),0)</f>
        <v>0</v>
      </c>
      <c r="I26" s="135">
        <f>IFERROR(VLOOKUP(B26,'Egyéni lista'!$B$4:$L$263,8,0),0)</f>
        <v>0</v>
      </c>
      <c r="J26" s="133">
        <f>IFERROR(VLOOKUP(B26,'Egyéni lista'!$B$4:$L$263,9,0),0)</f>
        <v>0</v>
      </c>
      <c r="K26" s="151">
        <f>IFERROR(VLOOKUP(B26,'Egyéni lista'!$B$4:$L$263,10,0),0)</f>
        <v>0</v>
      </c>
      <c r="L26" s="45">
        <f>IFERROR(VLOOKUP(B26,'Egyéni lista'!$B$4:$L$263,11,0),0)</f>
        <v>0</v>
      </c>
      <c r="M26" s="42">
        <f>SUM(E24:H27)</f>
        <v>0</v>
      </c>
    </row>
    <row r="27" spans="1:13" ht="15" hidden="1" customHeight="1" thickBot="1" x14ac:dyDescent="0.25">
      <c r="A27" s="218"/>
      <c r="B27" s="71"/>
      <c r="C27" s="46">
        <f>IFERROR(VLOOKUP(B27,'Egyéni lista'!$B$4:$L$263,2,0),0)</f>
        <v>0</v>
      </c>
      <c r="D27" s="51">
        <f>IFERROR(VLOOKUP(B27,'Egyéni lista'!$B$4:$L$263,3,0),0)</f>
        <v>0</v>
      </c>
      <c r="E27" s="136">
        <f>IFERROR(VLOOKUP(B27,'Egyéni lista'!$B$4:$L$263,4,0),0)</f>
        <v>0</v>
      </c>
      <c r="F27" s="137">
        <f>IFERROR(VLOOKUP(B27,'Egyéni lista'!$B$4:$L$263,5,0),0)</f>
        <v>0</v>
      </c>
      <c r="G27" s="137">
        <f>IFERROR(VLOOKUP(B27,'Egyéni lista'!$B$4:$L$263,6,0),0)</f>
        <v>0</v>
      </c>
      <c r="H27" s="137">
        <f>IFERROR(VLOOKUP(B27,'Egyéni lista'!$B$4:$L$263,7,0),0)</f>
        <v>0</v>
      </c>
      <c r="I27" s="138">
        <f>IFERROR(VLOOKUP(B27,'Egyéni lista'!$B$4:$L$263,8,0),0)</f>
        <v>0</v>
      </c>
      <c r="J27" s="139">
        <f>IFERROR(VLOOKUP(B27,'Egyéni lista'!$B$4:$L$263,9,0),0)</f>
        <v>0</v>
      </c>
      <c r="K27" s="152">
        <f>IFERROR(VLOOKUP(B27,'Egyéni lista'!$B$4:$L$263,10,0),0)</f>
        <v>0</v>
      </c>
      <c r="L27" s="48">
        <f>IFERROR(VLOOKUP(B27,'Egyéni lista'!$B$4:$L$263,11,0),0)</f>
        <v>0</v>
      </c>
      <c r="M27" s="251">
        <f>SUM(E24:H27)</f>
        <v>0</v>
      </c>
    </row>
    <row r="28" spans="1:13" ht="15" hidden="1" x14ac:dyDescent="0.2">
      <c r="A28" s="216" t="s">
        <v>12</v>
      </c>
      <c r="B28" s="69"/>
      <c r="C28" s="35">
        <f>IFERROR(VLOOKUP(B28,'Egyéni lista'!$B$4:$L$263,2,0),0)</f>
        <v>0</v>
      </c>
      <c r="D28" s="36">
        <f>IFERROR(VLOOKUP(B28,'Egyéni lista'!$B$4:$L$263,3,0),0)</f>
        <v>0</v>
      </c>
      <c r="E28" s="28">
        <f>IFERROR(VLOOKUP(B28,'Egyéni lista'!$B$4:$L$263,4,0),0)</f>
        <v>0</v>
      </c>
      <c r="F28" s="28">
        <f>IFERROR(VLOOKUP(B28,'Egyéni lista'!$B$4:$L$263,5,0),0)</f>
        <v>0</v>
      </c>
      <c r="G28" s="28">
        <f>IFERROR(VLOOKUP(B28,'Egyéni lista'!$B$4:$L$263,6,0),0)</f>
        <v>0</v>
      </c>
      <c r="H28" s="28">
        <f>IFERROR(VLOOKUP(B28,'Egyéni lista'!$B$4:$L$263,7,0),0)</f>
        <v>0</v>
      </c>
      <c r="I28" s="121">
        <f>IFERROR(VLOOKUP(B28,'Egyéni lista'!$B$4:$L$263,8,0),0)</f>
        <v>0</v>
      </c>
      <c r="J28" s="132">
        <f>IFERROR(VLOOKUP(B28,'Egyéni lista'!$B$4:$L$263,9,0),0)</f>
        <v>0</v>
      </c>
      <c r="K28" s="150">
        <f>IFERROR(VLOOKUP(B28,'Egyéni lista'!$B$4:$L$263,10,0),0)</f>
        <v>0</v>
      </c>
      <c r="L28" s="37">
        <f>IFERROR(VLOOKUP(B28,'Egyéni lista'!$B$4:$L$263,11,0),0)</f>
        <v>0</v>
      </c>
      <c r="M28" s="38">
        <f>SUM(E28:H31)</f>
        <v>0</v>
      </c>
    </row>
    <row r="29" spans="1:13" ht="15" hidden="1" x14ac:dyDescent="0.2">
      <c r="A29" s="217"/>
      <c r="B29" s="70"/>
      <c r="C29" s="39">
        <f>IFERROR(VLOOKUP(B29,'Egyéni lista'!$B$4:$L$263,2,0),0)</f>
        <v>0</v>
      </c>
      <c r="D29" s="40">
        <f>IFERROR(VLOOKUP(B29,'Egyéni lista'!$B$4:$L$263,3,0),0)</f>
        <v>0</v>
      </c>
      <c r="E29" s="20">
        <f>IFERROR(VLOOKUP(B29,'Egyéni lista'!$B$4:$L$263,4,0),0)</f>
        <v>0</v>
      </c>
      <c r="F29" s="20">
        <f>IFERROR(VLOOKUP(B29,'Egyéni lista'!$B$4:$L$263,5,0),0)</f>
        <v>0</v>
      </c>
      <c r="G29" s="20">
        <f>IFERROR(VLOOKUP(B29,'Egyéni lista'!$B$4:$L$263,6,0),0)</f>
        <v>0</v>
      </c>
      <c r="H29" s="20">
        <f>IFERROR(VLOOKUP(B29,'Egyéni lista'!$B$4:$L$263,7,0),0)</f>
        <v>0</v>
      </c>
      <c r="I29" s="122">
        <f>IFERROR(VLOOKUP(B29,'Egyéni lista'!$B$4:$L$263,8,0),0)</f>
        <v>0</v>
      </c>
      <c r="J29" s="132">
        <f>IFERROR(VLOOKUP(B29,'Egyéni lista'!$B$4:$L$263,9,0),0)</f>
        <v>0</v>
      </c>
      <c r="K29" s="151">
        <f>IFERROR(VLOOKUP(B29,'Egyéni lista'!$B$4:$L$263,10,0),0)</f>
        <v>0</v>
      </c>
      <c r="L29" s="41">
        <f>IFERROR(VLOOKUP(B29,'Egyéni lista'!$B$4:$L$263,11,0),0)</f>
        <v>0</v>
      </c>
      <c r="M29" s="42">
        <f>SUM(E28:H31)</f>
        <v>0</v>
      </c>
    </row>
    <row r="30" spans="1:13" ht="15" hidden="1" x14ac:dyDescent="0.2">
      <c r="A30" s="217"/>
      <c r="B30" s="70"/>
      <c r="C30" s="43">
        <f>IFERROR(VLOOKUP(B30,'Egyéni lista'!$B$4:$L$263,2,0),0)</f>
        <v>0</v>
      </c>
      <c r="D30" s="44">
        <f>IFERROR(VLOOKUP(B30,'Egyéni lista'!$B$4:$L$263,3,0),0)</f>
        <v>0</v>
      </c>
      <c r="E30" s="134">
        <f>IFERROR(VLOOKUP(B30,'Egyéni lista'!$B$4:$L$263,4,0),0)</f>
        <v>0</v>
      </c>
      <c r="F30" s="134">
        <f>IFERROR(VLOOKUP(B30,'Egyéni lista'!$B$4:$L$263,5,0),0)</f>
        <v>0</v>
      </c>
      <c r="G30" s="134">
        <f>IFERROR(VLOOKUP(B30,'Egyéni lista'!$B$4:$L$263,6,0),0)</f>
        <v>0</v>
      </c>
      <c r="H30" s="134">
        <f>IFERROR(VLOOKUP(B30,'Egyéni lista'!$B$4:$L$263,7,0),0)</f>
        <v>0</v>
      </c>
      <c r="I30" s="135">
        <f>IFERROR(VLOOKUP(B30,'Egyéni lista'!$B$4:$L$263,8,0),0)</f>
        <v>0</v>
      </c>
      <c r="J30" s="133">
        <f>IFERROR(VLOOKUP(B30,'Egyéni lista'!$B$4:$L$263,9,0),0)</f>
        <v>0</v>
      </c>
      <c r="K30" s="151">
        <f>IFERROR(VLOOKUP(B30,'Egyéni lista'!$B$4:$L$263,10,0),0)</f>
        <v>0</v>
      </c>
      <c r="L30" s="45">
        <f>IFERROR(VLOOKUP(B30,'Egyéni lista'!$B$4:$L$263,11,0),0)</f>
        <v>0</v>
      </c>
      <c r="M30" s="42">
        <f>SUM(E28:H31)</f>
        <v>0</v>
      </c>
    </row>
    <row r="31" spans="1:13" ht="15.75" hidden="1" thickBot="1" x14ac:dyDescent="0.25">
      <c r="A31" s="218"/>
      <c r="B31" s="71"/>
      <c r="C31" s="46">
        <f>IFERROR(VLOOKUP(B31,'Egyéni lista'!$B$4:$L$263,2,0),0)</f>
        <v>0</v>
      </c>
      <c r="D31" s="51">
        <f>IFERROR(VLOOKUP(B31,'Egyéni lista'!$B$4:$L$263,3,0),0)</f>
        <v>0</v>
      </c>
      <c r="E31" s="136">
        <f>IFERROR(VLOOKUP(B31,'Egyéni lista'!$B$4:$L$263,4,0),0)</f>
        <v>0</v>
      </c>
      <c r="F31" s="137">
        <f>IFERROR(VLOOKUP(B31,'Egyéni lista'!$B$4:$L$263,5,0),0)</f>
        <v>0</v>
      </c>
      <c r="G31" s="137">
        <f>IFERROR(VLOOKUP(B31,'Egyéni lista'!$B$4:$L$263,6,0),0)</f>
        <v>0</v>
      </c>
      <c r="H31" s="137">
        <f>IFERROR(VLOOKUP(B31,'Egyéni lista'!$B$4:$L$263,7,0),0)</f>
        <v>0</v>
      </c>
      <c r="I31" s="138">
        <f>IFERROR(VLOOKUP(B31,'Egyéni lista'!$B$4:$L$263,8,0),0)</f>
        <v>0</v>
      </c>
      <c r="J31" s="139">
        <f>IFERROR(VLOOKUP(B31,'Egyéni lista'!$B$4:$L$263,9,0),0)</f>
        <v>0</v>
      </c>
      <c r="K31" s="152">
        <f>IFERROR(VLOOKUP(B31,'Egyéni lista'!$B$4:$L$263,10,0),0)</f>
        <v>0</v>
      </c>
      <c r="L31" s="48">
        <f>IFERROR(VLOOKUP(B31,'Egyéni lista'!$B$4:$L$263,11,0),0)</f>
        <v>0</v>
      </c>
      <c r="M31" s="251">
        <f>SUM(E28:H31)</f>
        <v>0</v>
      </c>
    </row>
    <row r="32" spans="1:13" ht="15" hidden="1" x14ac:dyDescent="0.2">
      <c r="A32" s="216" t="s">
        <v>13</v>
      </c>
      <c r="B32" s="69"/>
      <c r="C32" s="35">
        <f>IFERROR(VLOOKUP(B32,'Egyéni lista'!$B$4:$L$263,2,0),0)</f>
        <v>0</v>
      </c>
      <c r="D32" s="36">
        <f>IFERROR(VLOOKUP(B32,'Egyéni lista'!$B$4:$L$263,3,0),0)</f>
        <v>0</v>
      </c>
      <c r="E32" s="28">
        <f>IFERROR(VLOOKUP(B32,'Egyéni lista'!$B$4:$L$263,4,0),0)</f>
        <v>0</v>
      </c>
      <c r="F32" s="28">
        <f>IFERROR(VLOOKUP(B32,'Egyéni lista'!$B$4:$L$263,5,0),0)</f>
        <v>0</v>
      </c>
      <c r="G32" s="28">
        <f>IFERROR(VLOOKUP(B32,'Egyéni lista'!$B$4:$L$263,6,0),0)</f>
        <v>0</v>
      </c>
      <c r="H32" s="28">
        <f>IFERROR(VLOOKUP(B32,'Egyéni lista'!$B$4:$L$263,7,0),0)</f>
        <v>0</v>
      </c>
      <c r="I32" s="121">
        <f>IFERROR(VLOOKUP(B32,'Egyéni lista'!$B$4:$L$263,8,0),0)</f>
        <v>0</v>
      </c>
      <c r="J32" s="132">
        <f>IFERROR(VLOOKUP(B32,'Egyéni lista'!$B$4:$L$263,9,0),0)</f>
        <v>0</v>
      </c>
      <c r="K32" s="150">
        <f>IFERROR(VLOOKUP(B32,'Egyéni lista'!$B$4:$L$263,10,0),0)</f>
        <v>0</v>
      </c>
      <c r="L32" s="37">
        <f>IFERROR(VLOOKUP(B32,'Egyéni lista'!$B$4:$L$263,11,0),0)</f>
        <v>0</v>
      </c>
      <c r="M32" s="38">
        <f>SUM(E32:H35)</f>
        <v>0</v>
      </c>
    </row>
    <row r="33" spans="1:13" ht="15" hidden="1" x14ac:dyDescent="0.2">
      <c r="A33" s="217"/>
      <c r="B33" s="70"/>
      <c r="C33" s="39">
        <f>IFERROR(VLOOKUP(B33,'Egyéni lista'!$B$4:$L$263,2,0),0)</f>
        <v>0</v>
      </c>
      <c r="D33" s="40">
        <f>IFERROR(VLOOKUP(B33,'Egyéni lista'!$B$4:$L$263,3,0),0)</f>
        <v>0</v>
      </c>
      <c r="E33" s="20">
        <f>IFERROR(VLOOKUP(B33,'Egyéni lista'!$B$4:$L$263,4,0),0)</f>
        <v>0</v>
      </c>
      <c r="F33" s="20">
        <f>IFERROR(VLOOKUP(B33,'Egyéni lista'!$B$4:$L$263,5,0),0)</f>
        <v>0</v>
      </c>
      <c r="G33" s="20">
        <f>IFERROR(VLOOKUP(B33,'Egyéni lista'!$B$4:$L$263,6,0),0)</f>
        <v>0</v>
      </c>
      <c r="H33" s="20">
        <f>IFERROR(VLOOKUP(B33,'Egyéni lista'!$B$4:$L$263,7,0),0)</f>
        <v>0</v>
      </c>
      <c r="I33" s="122">
        <f>IFERROR(VLOOKUP(B33,'Egyéni lista'!$B$4:$L$263,8,0),0)</f>
        <v>0</v>
      </c>
      <c r="J33" s="132">
        <f>IFERROR(VLOOKUP(B33,'Egyéni lista'!$B$4:$L$263,9,0),0)</f>
        <v>0</v>
      </c>
      <c r="K33" s="151">
        <f>IFERROR(VLOOKUP(B33,'Egyéni lista'!$B$4:$L$263,10,0),0)</f>
        <v>0</v>
      </c>
      <c r="L33" s="41">
        <f>IFERROR(VLOOKUP(B33,'Egyéni lista'!$B$4:$L$263,11,0),0)</f>
        <v>0</v>
      </c>
      <c r="M33" s="42">
        <f>SUM(E32:H35)</f>
        <v>0</v>
      </c>
    </row>
    <row r="34" spans="1:13" ht="15" hidden="1" x14ac:dyDescent="0.2">
      <c r="A34" s="217"/>
      <c r="B34" s="70"/>
      <c r="C34" s="43">
        <f>IFERROR(VLOOKUP(B34,'Egyéni lista'!$B$4:$L$263,2,0),0)</f>
        <v>0</v>
      </c>
      <c r="D34" s="44">
        <f>IFERROR(VLOOKUP(B34,'Egyéni lista'!$B$4:$L$263,3,0),0)</f>
        <v>0</v>
      </c>
      <c r="E34" s="134">
        <f>IFERROR(VLOOKUP(B34,'Egyéni lista'!$B$4:$L$263,4,0),0)</f>
        <v>0</v>
      </c>
      <c r="F34" s="134">
        <f>IFERROR(VLOOKUP(B34,'Egyéni lista'!$B$4:$L$263,5,0),0)</f>
        <v>0</v>
      </c>
      <c r="G34" s="134">
        <f>IFERROR(VLOOKUP(B34,'Egyéni lista'!$B$4:$L$263,6,0),0)</f>
        <v>0</v>
      </c>
      <c r="H34" s="134">
        <f>IFERROR(VLOOKUP(B34,'Egyéni lista'!$B$4:$L$263,7,0),0)</f>
        <v>0</v>
      </c>
      <c r="I34" s="135">
        <f>IFERROR(VLOOKUP(B34,'Egyéni lista'!$B$4:$L$263,8,0),0)</f>
        <v>0</v>
      </c>
      <c r="J34" s="133">
        <f>IFERROR(VLOOKUP(B34,'Egyéni lista'!$B$4:$L$263,9,0),0)</f>
        <v>0</v>
      </c>
      <c r="K34" s="151">
        <f>IFERROR(VLOOKUP(B34,'Egyéni lista'!$B$4:$L$263,10,0),0)</f>
        <v>0</v>
      </c>
      <c r="L34" s="45">
        <f>IFERROR(VLOOKUP(B34,'Egyéni lista'!$B$4:$L$263,11,0),0)</f>
        <v>0</v>
      </c>
      <c r="M34" s="42">
        <f>SUM(E32:H35)</f>
        <v>0</v>
      </c>
    </row>
    <row r="35" spans="1:13" ht="15.75" hidden="1" thickBot="1" x14ac:dyDescent="0.25">
      <c r="A35" s="218"/>
      <c r="B35" s="71"/>
      <c r="C35" s="46">
        <f>IFERROR(VLOOKUP(B35,'Egyéni lista'!$B$4:$L$263,2,0),0)</f>
        <v>0</v>
      </c>
      <c r="D35" s="51">
        <f>IFERROR(VLOOKUP(B35,'Egyéni lista'!$B$4:$L$263,3,0),0)</f>
        <v>0</v>
      </c>
      <c r="E35" s="136">
        <f>IFERROR(VLOOKUP(B35,'Egyéni lista'!$B$4:$L$263,4,0),0)</f>
        <v>0</v>
      </c>
      <c r="F35" s="137">
        <f>IFERROR(VLOOKUP(B35,'Egyéni lista'!$B$4:$L$263,5,0),0)</f>
        <v>0</v>
      </c>
      <c r="G35" s="137">
        <f>IFERROR(VLOOKUP(B35,'Egyéni lista'!$B$4:$L$263,6,0),0)</f>
        <v>0</v>
      </c>
      <c r="H35" s="137">
        <f>IFERROR(VLOOKUP(B35,'Egyéni lista'!$B$4:$L$263,7,0),0)</f>
        <v>0</v>
      </c>
      <c r="I35" s="138">
        <f>IFERROR(VLOOKUP(B35,'Egyéni lista'!$B$4:$L$263,8,0),0)</f>
        <v>0</v>
      </c>
      <c r="J35" s="139">
        <f>IFERROR(VLOOKUP(B35,'Egyéni lista'!$B$4:$L$263,9,0),0)</f>
        <v>0</v>
      </c>
      <c r="K35" s="152">
        <f>IFERROR(VLOOKUP(B35,'Egyéni lista'!$B$4:$L$263,10,0),0)</f>
        <v>0</v>
      </c>
      <c r="L35" s="48">
        <f>IFERROR(VLOOKUP(B35,'Egyéni lista'!$B$4:$L$263,11,0),0)</f>
        <v>0</v>
      </c>
      <c r="M35" s="251">
        <f>SUM(E32:H35)</f>
        <v>0</v>
      </c>
    </row>
    <row r="36" spans="1:13" ht="15" hidden="1" x14ac:dyDescent="0.2">
      <c r="A36" s="216" t="s">
        <v>14</v>
      </c>
      <c r="B36" s="72"/>
      <c r="C36" s="35">
        <f>IFERROR(VLOOKUP(B36,'Egyéni lista'!$B$4:$L$263,2,0),0)</f>
        <v>0</v>
      </c>
      <c r="D36" s="40">
        <f>IFERROR(VLOOKUP(B36,'Egyéni lista'!$B$4:$L$263,3,0),0)</f>
        <v>0</v>
      </c>
      <c r="E36" s="28">
        <f>IFERROR(VLOOKUP(B36,'Egyéni lista'!$B$4:$L$263,4,0),0)</f>
        <v>0</v>
      </c>
      <c r="F36" s="28">
        <f>IFERROR(VLOOKUP(B36,'Egyéni lista'!$B$4:$L$263,5,0),0)</f>
        <v>0</v>
      </c>
      <c r="G36" s="28">
        <f>IFERROR(VLOOKUP(B36,'Egyéni lista'!$B$4:$L$263,6,0),0)</f>
        <v>0</v>
      </c>
      <c r="H36" s="28">
        <f>IFERROR(VLOOKUP(B36,'Egyéni lista'!$B$4:$L$263,7,0),0)</f>
        <v>0</v>
      </c>
      <c r="I36" s="121">
        <f>IFERROR(VLOOKUP(B36,'Egyéni lista'!$B$4:$L$263,8,0),0)</f>
        <v>0</v>
      </c>
      <c r="J36" s="132">
        <f>IFERROR(VLOOKUP(B36,'Egyéni lista'!$B$4:$L$263,9,0),0)</f>
        <v>0</v>
      </c>
      <c r="K36" s="150">
        <f>IFERROR(VLOOKUP(B36,'Egyéni lista'!$B$4:$L$263,10,0),0)</f>
        <v>0</v>
      </c>
      <c r="L36" s="37">
        <f>IFERROR(VLOOKUP(B36,'Egyéni lista'!$B$4:$L$263,11,0),0)</f>
        <v>0</v>
      </c>
      <c r="M36" s="38">
        <f t="shared" ref="M36" si="0">SUM(E36:H39)</f>
        <v>0</v>
      </c>
    </row>
    <row r="37" spans="1:13" ht="15" hidden="1" x14ac:dyDescent="0.2">
      <c r="A37" s="217"/>
      <c r="B37" s="73"/>
      <c r="C37" s="39">
        <f>IFERROR(VLOOKUP(B37,'Egyéni lista'!$B$4:$L$263,2,0),0)</f>
        <v>0</v>
      </c>
      <c r="D37" s="40">
        <f>IFERROR(VLOOKUP(B37,'Egyéni lista'!$B$4:$L$263,3,0),0)</f>
        <v>0</v>
      </c>
      <c r="E37" s="20">
        <f>IFERROR(VLOOKUP(B37,'Egyéni lista'!$B$4:$L$263,4,0),0)</f>
        <v>0</v>
      </c>
      <c r="F37" s="20">
        <f>IFERROR(VLOOKUP(B37,'Egyéni lista'!$B$4:$L$263,5,0),0)</f>
        <v>0</v>
      </c>
      <c r="G37" s="20">
        <f>IFERROR(VLOOKUP(B37,'Egyéni lista'!$B$4:$L$263,6,0),0)</f>
        <v>0</v>
      </c>
      <c r="H37" s="20">
        <f>IFERROR(VLOOKUP(B37,'Egyéni lista'!$B$4:$L$263,7,0),0)</f>
        <v>0</v>
      </c>
      <c r="I37" s="122">
        <f>IFERROR(VLOOKUP(B37,'Egyéni lista'!$B$4:$L$263,8,0),0)</f>
        <v>0</v>
      </c>
      <c r="J37" s="132">
        <f>IFERROR(VLOOKUP(B37,'Egyéni lista'!$B$4:$L$263,9,0),0)</f>
        <v>0</v>
      </c>
      <c r="K37" s="151">
        <f>IFERROR(VLOOKUP(B37,'Egyéni lista'!$B$4:$L$263,10,0),0)</f>
        <v>0</v>
      </c>
      <c r="L37" s="41">
        <f>IFERROR(VLOOKUP(B37,'Egyéni lista'!$B$4:$L$263,11,0),0)</f>
        <v>0</v>
      </c>
      <c r="M37" s="42">
        <f t="shared" ref="M37" si="1">SUM(E36:H39)</f>
        <v>0</v>
      </c>
    </row>
    <row r="38" spans="1:13" ht="15" hidden="1" x14ac:dyDescent="0.2">
      <c r="A38" s="217"/>
      <c r="B38" s="73"/>
      <c r="C38" s="43">
        <f>IFERROR(VLOOKUP(B38,'Egyéni lista'!$B$4:$L$263,2,0),0)</f>
        <v>0</v>
      </c>
      <c r="D38" s="44">
        <f>IFERROR(VLOOKUP(B38,'Egyéni lista'!$B$4:$L$263,3,0),0)</f>
        <v>0</v>
      </c>
      <c r="E38" s="134">
        <f>IFERROR(VLOOKUP(B38,'Egyéni lista'!$B$4:$L$263,4,0),0)</f>
        <v>0</v>
      </c>
      <c r="F38" s="134">
        <f>IFERROR(VLOOKUP(B38,'Egyéni lista'!$B$4:$L$263,5,0),0)</f>
        <v>0</v>
      </c>
      <c r="G38" s="134">
        <f>IFERROR(VLOOKUP(B38,'Egyéni lista'!$B$4:$L$263,6,0),0)</f>
        <v>0</v>
      </c>
      <c r="H38" s="134">
        <f>IFERROR(VLOOKUP(B38,'Egyéni lista'!$B$4:$L$263,7,0),0)</f>
        <v>0</v>
      </c>
      <c r="I38" s="135">
        <f>IFERROR(VLOOKUP(B38,'Egyéni lista'!$B$4:$L$263,8,0),0)</f>
        <v>0</v>
      </c>
      <c r="J38" s="133">
        <f>IFERROR(VLOOKUP(B38,'Egyéni lista'!$B$4:$L$263,9,0),0)</f>
        <v>0</v>
      </c>
      <c r="K38" s="151">
        <f>IFERROR(VLOOKUP(B38,'Egyéni lista'!$B$4:$L$263,10,0),0)</f>
        <v>0</v>
      </c>
      <c r="L38" s="45">
        <f>IFERROR(VLOOKUP(B38,'Egyéni lista'!$B$4:$L$263,11,0),0)</f>
        <v>0</v>
      </c>
      <c r="M38" s="42">
        <f t="shared" ref="M38" si="2">SUM(E36:H39)</f>
        <v>0</v>
      </c>
    </row>
    <row r="39" spans="1:13" ht="15.75" hidden="1" thickBot="1" x14ac:dyDescent="0.25">
      <c r="A39" s="218"/>
      <c r="B39" s="74"/>
      <c r="C39" s="46">
        <f>IFERROR(VLOOKUP(B39,'Egyéni lista'!$B$4:$L$263,2,0),0)</f>
        <v>0</v>
      </c>
      <c r="D39" s="51">
        <f>IFERROR(VLOOKUP(B39,'Egyéni lista'!$B$4:$L$263,3,0),0)</f>
        <v>0</v>
      </c>
      <c r="E39" s="136">
        <f>IFERROR(VLOOKUP(B39,'Egyéni lista'!$B$4:$L$263,4,0),0)</f>
        <v>0</v>
      </c>
      <c r="F39" s="137">
        <f>IFERROR(VLOOKUP(B39,'Egyéni lista'!$B$4:$L$263,5,0),0)</f>
        <v>0</v>
      </c>
      <c r="G39" s="137">
        <f>IFERROR(VLOOKUP(B39,'Egyéni lista'!$B$4:$L$263,6,0),0)</f>
        <v>0</v>
      </c>
      <c r="H39" s="137">
        <f>IFERROR(VLOOKUP(B39,'Egyéni lista'!$B$4:$L$263,7,0),0)</f>
        <v>0</v>
      </c>
      <c r="I39" s="138">
        <f>IFERROR(VLOOKUP(B39,'Egyéni lista'!$B$4:$L$263,8,0),0)</f>
        <v>0</v>
      </c>
      <c r="J39" s="139">
        <f>IFERROR(VLOOKUP(B39,'Egyéni lista'!$B$4:$L$263,9,0),0)</f>
        <v>0</v>
      </c>
      <c r="K39" s="152">
        <f>IFERROR(VLOOKUP(B39,'Egyéni lista'!$B$4:$L$263,10,0),0)</f>
        <v>0</v>
      </c>
      <c r="L39" s="48">
        <f>IFERROR(VLOOKUP(B39,'Egyéni lista'!$B$4:$L$263,11,0),0)</f>
        <v>0</v>
      </c>
      <c r="M39" s="251">
        <f t="shared" ref="M39" si="3">SUM(E36:H39)</f>
        <v>0</v>
      </c>
    </row>
    <row r="40" spans="1:13" ht="15" hidden="1" x14ac:dyDescent="0.2">
      <c r="A40" s="216" t="s">
        <v>15</v>
      </c>
      <c r="B40" s="72"/>
      <c r="C40" s="35">
        <f>IFERROR(VLOOKUP(B40,'Egyéni lista'!$B$4:$L$263,2,0),0)</f>
        <v>0</v>
      </c>
      <c r="D40" s="40">
        <f>IFERROR(VLOOKUP(B40,'Egyéni lista'!$B$4:$L$263,3,0),0)</f>
        <v>0</v>
      </c>
      <c r="E40" s="28">
        <f>IFERROR(VLOOKUP(B40,'Egyéni lista'!$B$4:$L$263,4,0),0)</f>
        <v>0</v>
      </c>
      <c r="F40" s="28">
        <f>IFERROR(VLOOKUP(B40,'Egyéni lista'!$B$4:$L$263,5,0),0)</f>
        <v>0</v>
      </c>
      <c r="G40" s="28">
        <f>IFERROR(VLOOKUP(B40,'Egyéni lista'!$B$4:$L$263,6,0),0)</f>
        <v>0</v>
      </c>
      <c r="H40" s="28">
        <f>IFERROR(VLOOKUP(B40,'Egyéni lista'!$B$4:$L$263,7,0),0)</f>
        <v>0</v>
      </c>
      <c r="I40" s="121">
        <f>IFERROR(VLOOKUP(B40,'Egyéni lista'!$B$4:$L$263,8,0),0)</f>
        <v>0</v>
      </c>
      <c r="J40" s="132">
        <f>IFERROR(VLOOKUP(B40,'Egyéni lista'!$B$4:$L$263,9,0),0)</f>
        <v>0</v>
      </c>
      <c r="K40" s="150">
        <f>IFERROR(VLOOKUP(B40,'Egyéni lista'!$B$4:$L$263,10,0),0)</f>
        <v>0</v>
      </c>
      <c r="L40" s="37">
        <f>IFERROR(VLOOKUP(B40,'Egyéni lista'!$B$4:$L$263,11,0),0)</f>
        <v>0</v>
      </c>
      <c r="M40" s="38">
        <f t="shared" ref="M40" si="4">SUM(E40:H43)</f>
        <v>0</v>
      </c>
    </row>
    <row r="41" spans="1:13" ht="15" hidden="1" x14ac:dyDescent="0.2">
      <c r="A41" s="217"/>
      <c r="B41" s="73"/>
      <c r="C41" s="39">
        <f>IFERROR(VLOOKUP(B41,'Egyéni lista'!$B$4:$L$263,2,0),0)</f>
        <v>0</v>
      </c>
      <c r="D41" s="40">
        <f>IFERROR(VLOOKUP(B41,'Egyéni lista'!$B$4:$L$263,3,0),0)</f>
        <v>0</v>
      </c>
      <c r="E41" s="20">
        <f>IFERROR(VLOOKUP(B41,'Egyéni lista'!$B$4:$L$263,4,0),0)</f>
        <v>0</v>
      </c>
      <c r="F41" s="20">
        <f>IFERROR(VLOOKUP(B41,'Egyéni lista'!$B$4:$L$263,5,0),0)</f>
        <v>0</v>
      </c>
      <c r="G41" s="20">
        <f>IFERROR(VLOOKUP(B41,'Egyéni lista'!$B$4:$L$263,6,0),0)</f>
        <v>0</v>
      </c>
      <c r="H41" s="20">
        <f>IFERROR(VLOOKUP(B41,'Egyéni lista'!$B$4:$L$263,7,0),0)</f>
        <v>0</v>
      </c>
      <c r="I41" s="122">
        <f>IFERROR(VLOOKUP(B41,'Egyéni lista'!$B$4:$L$263,8,0),0)</f>
        <v>0</v>
      </c>
      <c r="J41" s="132">
        <f>IFERROR(VLOOKUP(B41,'Egyéni lista'!$B$4:$L$263,9,0),0)</f>
        <v>0</v>
      </c>
      <c r="K41" s="151">
        <f>IFERROR(VLOOKUP(B41,'Egyéni lista'!$B$4:$L$263,10,0),0)</f>
        <v>0</v>
      </c>
      <c r="L41" s="41">
        <f>IFERROR(VLOOKUP(B41,'Egyéni lista'!$B$4:$L$263,11,0),0)</f>
        <v>0</v>
      </c>
      <c r="M41" s="42">
        <f t="shared" ref="M41" si="5">SUM(E40:H43)</f>
        <v>0</v>
      </c>
    </row>
    <row r="42" spans="1:13" ht="15" hidden="1" x14ac:dyDescent="0.2">
      <c r="A42" s="217"/>
      <c r="B42" s="73"/>
      <c r="C42" s="43">
        <f>IFERROR(VLOOKUP(B42,'Egyéni lista'!$B$4:$L$263,2,0),0)</f>
        <v>0</v>
      </c>
      <c r="D42" s="44">
        <f>IFERROR(VLOOKUP(B42,'Egyéni lista'!$B$4:$L$263,3,0),0)</f>
        <v>0</v>
      </c>
      <c r="E42" s="134">
        <f>IFERROR(VLOOKUP(B42,'Egyéni lista'!$B$4:$L$263,4,0),0)</f>
        <v>0</v>
      </c>
      <c r="F42" s="134">
        <f>IFERROR(VLOOKUP(B42,'Egyéni lista'!$B$4:$L$263,5,0),0)</f>
        <v>0</v>
      </c>
      <c r="G42" s="134">
        <f>IFERROR(VLOOKUP(B42,'Egyéni lista'!$B$4:$L$263,6,0),0)</f>
        <v>0</v>
      </c>
      <c r="H42" s="134">
        <f>IFERROR(VLOOKUP(B42,'Egyéni lista'!$B$4:$L$263,7,0),0)</f>
        <v>0</v>
      </c>
      <c r="I42" s="135">
        <f>IFERROR(VLOOKUP(B42,'Egyéni lista'!$B$4:$L$263,8,0),0)</f>
        <v>0</v>
      </c>
      <c r="J42" s="133">
        <f>IFERROR(VLOOKUP(B42,'Egyéni lista'!$B$4:$L$263,9,0),0)</f>
        <v>0</v>
      </c>
      <c r="K42" s="151">
        <f>IFERROR(VLOOKUP(B42,'Egyéni lista'!$B$4:$L$263,10,0),0)</f>
        <v>0</v>
      </c>
      <c r="L42" s="45">
        <f>IFERROR(VLOOKUP(B42,'Egyéni lista'!$B$4:$L$263,11,0),0)</f>
        <v>0</v>
      </c>
      <c r="M42" s="42">
        <f t="shared" ref="M42" si="6">SUM(E40:H43)</f>
        <v>0</v>
      </c>
    </row>
    <row r="43" spans="1:13" ht="15.75" hidden="1" thickBot="1" x14ac:dyDescent="0.25">
      <c r="A43" s="218"/>
      <c r="B43" s="74"/>
      <c r="C43" s="46">
        <f>IFERROR(VLOOKUP(B43,'Egyéni lista'!$B$4:$L$263,2,0),0)</f>
        <v>0</v>
      </c>
      <c r="D43" s="51">
        <f>IFERROR(VLOOKUP(B43,'Egyéni lista'!$B$4:$L$263,3,0),0)</f>
        <v>0</v>
      </c>
      <c r="E43" s="136">
        <f>IFERROR(VLOOKUP(B43,'Egyéni lista'!$B$4:$L$263,4,0),0)</f>
        <v>0</v>
      </c>
      <c r="F43" s="137">
        <f>IFERROR(VLOOKUP(B43,'Egyéni lista'!$B$4:$L$263,5,0),0)</f>
        <v>0</v>
      </c>
      <c r="G43" s="137">
        <f>IFERROR(VLOOKUP(B43,'Egyéni lista'!$B$4:$L$263,6,0),0)</f>
        <v>0</v>
      </c>
      <c r="H43" s="137">
        <f>IFERROR(VLOOKUP(B43,'Egyéni lista'!$B$4:$L$263,7,0),0)</f>
        <v>0</v>
      </c>
      <c r="I43" s="138">
        <f>IFERROR(VLOOKUP(B43,'Egyéni lista'!$B$4:$L$263,8,0),0)</f>
        <v>0</v>
      </c>
      <c r="J43" s="139">
        <f>IFERROR(VLOOKUP(B43,'Egyéni lista'!$B$4:$L$263,9,0),0)</f>
        <v>0</v>
      </c>
      <c r="K43" s="152">
        <f>IFERROR(VLOOKUP(B43,'Egyéni lista'!$B$4:$L$263,10,0),0)</f>
        <v>0</v>
      </c>
      <c r="L43" s="48">
        <f>IFERROR(VLOOKUP(B43,'Egyéni lista'!$B$4:$L$263,11,0),0)</f>
        <v>0</v>
      </c>
      <c r="M43" s="251">
        <f t="shared" ref="M43" si="7">SUM(E40:H43)</f>
        <v>0</v>
      </c>
    </row>
    <row r="44" spans="1:13" ht="15" hidden="1" x14ac:dyDescent="0.2">
      <c r="A44" s="216" t="s">
        <v>26</v>
      </c>
      <c r="B44" s="72"/>
      <c r="C44" s="35">
        <f>IFERROR(VLOOKUP(B44,'Egyéni lista'!$B$4:$L$263,2,0),0)</f>
        <v>0</v>
      </c>
      <c r="D44" s="40">
        <f>IFERROR(VLOOKUP(B44,'Egyéni lista'!$B$4:$L$263,3,0),0)</f>
        <v>0</v>
      </c>
      <c r="E44" s="28">
        <f>IFERROR(VLOOKUP(B44,'Egyéni lista'!$B$4:$L$263,4,0),0)</f>
        <v>0</v>
      </c>
      <c r="F44" s="28">
        <f>IFERROR(VLOOKUP(B44,'Egyéni lista'!$B$4:$L$263,5,0),0)</f>
        <v>0</v>
      </c>
      <c r="G44" s="28">
        <f>IFERROR(VLOOKUP(B44,'Egyéni lista'!$B$4:$L$263,6,0),0)</f>
        <v>0</v>
      </c>
      <c r="H44" s="28">
        <f>IFERROR(VLOOKUP(B44,'Egyéni lista'!$B$4:$L$263,7,0),0)</f>
        <v>0</v>
      </c>
      <c r="I44" s="121">
        <f>IFERROR(VLOOKUP(B44,'Egyéni lista'!$B$4:$L$263,8,0),0)</f>
        <v>0</v>
      </c>
      <c r="J44" s="132">
        <f>IFERROR(VLOOKUP(B44,'Egyéni lista'!$B$4:$L$263,9,0),0)</f>
        <v>0</v>
      </c>
      <c r="K44" s="150">
        <f>IFERROR(VLOOKUP(B44,'Egyéni lista'!$B$4:$L$263,10,0),0)</f>
        <v>0</v>
      </c>
      <c r="L44" s="37">
        <f>IFERROR(VLOOKUP(B44,'Egyéni lista'!$B$4:$L$263,11,0),0)</f>
        <v>0</v>
      </c>
      <c r="M44" s="38">
        <f t="shared" ref="M44" si="8">SUM(E44:H47)</f>
        <v>0</v>
      </c>
    </row>
    <row r="45" spans="1:13" ht="15" hidden="1" x14ac:dyDescent="0.2">
      <c r="A45" s="217"/>
      <c r="B45" s="73"/>
      <c r="C45" s="39">
        <f>IFERROR(VLOOKUP(B45,'Egyéni lista'!$B$4:$L$263,2,0),0)</f>
        <v>0</v>
      </c>
      <c r="D45" s="40">
        <f>IFERROR(VLOOKUP(B45,'Egyéni lista'!$B$4:$L$263,3,0),0)</f>
        <v>0</v>
      </c>
      <c r="E45" s="20">
        <f>IFERROR(VLOOKUP(B45,'Egyéni lista'!$B$4:$L$263,4,0),0)</f>
        <v>0</v>
      </c>
      <c r="F45" s="20">
        <f>IFERROR(VLOOKUP(B45,'Egyéni lista'!$B$4:$L$263,5,0),0)</f>
        <v>0</v>
      </c>
      <c r="G45" s="20">
        <f>IFERROR(VLOOKUP(B45,'Egyéni lista'!$B$4:$L$263,6,0),0)</f>
        <v>0</v>
      </c>
      <c r="H45" s="20">
        <f>IFERROR(VLOOKUP(B45,'Egyéni lista'!$B$4:$L$263,7,0),0)</f>
        <v>0</v>
      </c>
      <c r="I45" s="122">
        <f>IFERROR(VLOOKUP(B45,'Egyéni lista'!$B$4:$L$263,8,0),0)</f>
        <v>0</v>
      </c>
      <c r="J45" s="132">
        <f>IFERROR(VLOOKUP(B45,'Egyéni lista'!$B$4:$L$263,9,0),0)</f>
        <v>0</v>
      </c>
      <c r="K45" s="151">
        <f>IFERROR(VLOOKUP(B45,'Egyéni lista'!$B$4:$L$263,10,0),0)</f>
        <v>0</v>
      </c>
      <c r="L45" s="41">
        <f>IFERROR(VLOOKUP(B45,'Egyéni lista'!$B$4:$L$263,11,0),0)</f>
        <v>0</v>
      </c>
      <c r="M45" s="42">
        <f t="shared" ref="M45" si="9">SUM(E44:H47)</f>
        <v>0</v>
      </c>
    </row>
    <row r="46" spans="1:13" ht="15" hidden="1" x14ac:dyDescent="0.2">
      <c r="A46" s="217"/>
      <c r="B46" s="73"/>
      <c r="C46" s="43">
        <f>IFERROR(VLOOKUP(B46,'Egyéni lista'!$B$4:$L$263,2,0),0)</f>
        <v>0</v>
      </c>
      <c r="D46" s="44">
        <f>IFERROR(VLOOKUP(B46,'Egyéni lista'!$B$4:$L$263,3,0),0)</f>
        <v>0</v>
      </c>
      <c r="E46" s="134">
        <f>IFERROR(VLOOKUP(B46,'Egyéni lista'!$B$4:$L$263,4,0),0)</f>
        <v>0</v>
      </c>
      <c r="F46" s="134">
        <f>IFERROR(VLOOKUP(B46,'Egyéni lista'!$B$4:$L$263,5,0),0)</f>
        <v>0</v>
      </c>
      <c r="G46" s="134">
        <f>IFERROR(VLOOKUP(B46,'Egyéni lista'!$B$4:$L$263,6,0),0)</f>
        <v>0</v>
      </c>
      <c r="H46" s="134">
        <f>IFERROR(VLOOKUP(B46,'Egyéni lista'!$B$4:$L$263,7,0),0)</f>
        <v>0</v>
      </c>
      <c r="I46" s="135">
        <f>IFERROR(VLOOKUP(B46,'Egyéni lista'!$B$4:$L$263,8,0),0)</f>
        <v>0</v>
      </c>
      <c r="J46" s="133">
        <f>IFERROR(VLOOKUP(B46,'Egyéni lista'!$B$4:$L$263,9,0),0)</f>
        <v>0</v>
      </c>
      <c r="K46" s="151">
        <f>IFERROR(VLOOKUP(B46,'Egyéni lista'!$B$4:$L$263,10,0),0)</f>
        <v>0</v>
      </c>
      <c r="L46" s="45">
        <f>IFERROR(VLOOKUP(B46,'Egyéni lista'!$B$4:$L$263,11,0),0)</f>
        <v>0</v>
      </c>
      <c r="M46" s="42">
        <f t="shared" ref="M46" si="10">SUM(E44:H47)</f>
        <v>0</v>
      </c>
    </row>
    <row r="47" spans="1:13" ht="15.75" hidden="1" thickBot="1" x14ac:dyDescent="0.25">
      <c r="A47" s="218"/>
      <c r="B47" s="74"/>
      <c r="C47" s="46">
        <f>IFERROR(VLOOKUP(B47,'Egyéni lista'!$B$4:$L$263,2,0),0)</f>
        <v>0</v>
      </c>
      <c r="D47" s="51">
        <f>IFERROR(VLOOKUP(B47,'Egyéni lista'!$B$4:$L$263,3,0),0)</f>
        <v>0</v>
      </c>
      <c r="E47" s="136">
        <f>IFERROR(VLOOKUP(B47,'Egyéni lista'!$B$4:$L$263,4,0),0)</f>
        <v>0</v>
      </c>
      <c r="F47" s="137">
        <f>IFERROR(VLOOKUP(B47,'Egyéni lista'!$B$4:$L$263,5,0),0)</f>
        <v>0</v>
      </c>
      <c r="G47" s="137">
        <f>IFERROR(VLOOKUP(B47,'Egyéni lista'!$B$4:$L$263,6,0),0)</f>
        <v>0</v>
      </c>
      <c r="H47" s="137">
        <f>IFERROR(VLOOKUP(B47,'Egyéni lista'!$B$4:$L$263,7,0),0)</f>
        <v>0</v>
      </c>
      <c r="I47" s="138">
        <f>IFERROR(VLOOKUP(B47,'Egyéni lista'!$B$4:$L$263,8,0),0)</f>
        <v>0</v>
      </c>
      <c r="J47" s="139">
        <f>IFERROR(VLOOKUP(B47,'Egyéni lista'!$B$4:$L$263,9,0),0)</f>
        <v>0</v>
      </c>
      <c r="K47" s="152">
        <f>IFERROR(VLOOKUP(B47,'Egyéni lista'!$B$4:$L$263,10,0),0)</f>
        <v>0</v>
      </c>
      <c r="L47" s="48">
        <f>IFERROR(VLOOKUP(B47,'Egyéni lista'!$B$4:$L$263,11,0),0)</f>
        <v>0</v>
      </c>
      <c r="M47" s="49">
        <f t="shared" ref="M47" si="11">SUM(E44:H47)</f>
        <v>0</v>
      </c>
    </row>
    <row r="48" spans="1:13" ht="15" hidden="1" x14ac:dyDescent="0.2">
      <c r="A48" s="216" t="s">
        <v>27</v>
      </c>
      <c r="B48" s="72"/>
      <c r="C48" s="35">
        <f>IFERROR(VLOOKUP(B48,'Egyéni lista'!$B$4:$L$263,2,0),0)</f>
        <v>0</v>
      </c>
      <c r="D48" s="40">
        <f>IFERROR(VLOOKUP(B48,'Egyéni lista'!$B$4:$L$263,3,0),0)</f>
        <v>0</v>
      </c>
      <c r="E48" s="28">
        <f>IFERROR(VLOOKUP(B48,'Egyéni lista'!$B$4:$L$263,4,0),0)</f>
        <v>0</v>
      </c>
      <c r="F48" s="28">
        <f>IFERROR(VLOOKUP(B48,'Egyéni lista'!$B$4:$L$263,5,0),0)</f>
        <v>0</v>
      </c>
      <c r="G48" s="28">
        <f>IFERROR(VLOOKUP(B48,'Egyéni lista'!$B$4:$L$263,6,0),0)</f>
        <v>0</v>
      </c>
      <c r="H48" s="28">
        <f>IFERROR(VLOOKUP(B48,'Egyéni lista'!$B$4:$L$263,7,0),0)</f>
        <v>0</v>
      </c>
      <c r="I48" s="121">
        <f>IFERROR(VLOOKUP(B48,'Egyéni lista'!$B$4:$L$263,8,0),0)</f>
        <v>0</v>
      </c>
      <c r="J48" s="132">
        <f>IFERROR(VLOOKUP(B48,'Egyéni lista'!$B$4:$L$263,9,0),0)</f>
        <v>0</v>
      </c>
      <c r="K48" s="150">
        <f>IFERROR(VLOOKUP(B48,'Egyéni lista'!$B$4:$L$263,10,0),0)</f>
        <v>0</v>
      </c>
      <c r="L48" s="37">
        <f>IFERROR(VLOOKUP(B48,'Egyéni lista'!$B$4:$L$263,11,0),0)</f>
        <v>0</v>
      </c>
      <c r="M48" s="38">
        <f t="shared" ref="M48" si="12">SUM(E48:H51)</f>
        <v>0</v>
      </c>
    </row>
    <row r="49" spans="1:13" ht="15" hidden="1" x14ac:dyDescent="0.2">
      <c r="A49" s="217"/>
      <c r="B49" s="73"/>
      <c r="C49" s="39">
        <f>IFERROR(VLOOKUP(B49,'Egyéni lista'!$B$4:$L$263,2,0),0)</f>
        <v>0</v>
      </c>
      <c r="D49" s="40">
        <f>IFERROR(VLOOKUP(B49,'Egyéni lista'!$B$4:$L$263,3,0),0)</f>
        <v>0</v>
      </c>
      <c r="E49" s="20">
        <f>IFERROR(VLOOKUP(B49,'Egyéni lista'!$B$4:$L$263,4,0),0)</f>
        <v>0</v>
      </c>
      <c r="F49" s="20">
        <f>IFERROR(VLOOKUP(B49,'Egyéni lista'!$B$4:$L$263,5,0),0)</f>
        <v>0</v>
      </c>
      <c r="G49" s="20">
        <f>IFERROR(VLOOKUP(B49,'Egyéni lista'!$B$4:$L$263,6,0),0)</f>
        <v>0</v>
      </c>
      <c r="H49" s="20">
        <f>IFERROR(VLOOKUP(B49,'Egyéni lista'!$B$4:$L$263,7,0),0)</f>
        <v>0</v>
      </c>
      <c r="I49" s="122">
        <f>IFERROR(VLOOKUP(B49,'Egyéni lista'!$B$4:$L$263,8,0),0)</f>
        <v>0</v>
      </c>
      <c r="J49" s="132">
        <f>IFERROR(VLOOKUP(B49,'Egyéni lista'!$B$4:$L$263,9,0),0)</f>
        <v>0</v>
      </c>
      <c r="K49" s="151">
        <f>IFERROR(VLOOKUP(B49,'Egyéni lista'!$B$4:$L$263,10,0),0)</f>
        <v>0</v>
      </c>
      <c r="L49" s="41">
        <f>IFERROR(VLOOKUP(B49,'Egyéni lista'!$B$4:$L$263,11,0),0)</f>
        <v>0</v>
      </c>
      <c r="M49" s="42">
        <f t="shared" ref="M49" si="13">SUM(E48:H51)</f>
        <v>0</v>
      </c>
    </row>
    <row r="50" spans="1:13" ht="15" hidden="1" x14ac:dyDescent="0.2">
      <c r="A50" s="217"/>
      <c r="B50" s="73"/>
      <c r="C50" s="43">
        <f>IFERROR(VLOOKUP(B50,'Egyéni lista'!$B$4:$L$263,2,0),0)</f>
        <v>0</v>
      </c>
      <c r="D50" s="44">
        <f>IFERROR(VLOOKUP(B50,'Egyéni lista'!$B$4:$L$263,3,0),0)</f>
        <v>0</v>
      </c>
      <c r="E50" s="134">
        <f>IFERROR(VLOOKUP(B50,'Egyéni lista'!$B$4:$L$263,4,0),0)</f>
        <v>0</v>
      </c>
      <c r="F50" s="134">
        <f>IFERROR(VLOOKUP(B50,'Egyéni lista'!$B$4:$L$263,5,0),0)</f>
        <v>0</v>
      </c>
      <c r="G50" s="134">
        <f>IFERROR(VLOOKUP(B50,'Egyéni lista'!$B$4:$L$263,6,0),0)</f>
        <v>0</v>
      </c>
      <c r="H50" s="134">
        <f>IFERROR(VLOOKUP(B50,'Egyéni lista'!$B$4:$L$263,7,0),0)</f>
        <v>0</v>
      </c>
      <c r="I50" s="135">
        <f>IFERROR(VLOOKUP(B50,'Egyéni lista'!$B$4:$L$263,8,0),0)</f>
        <v>0</v>
      </c>
      <c r="J50" s="133">
        <f>IFERROR(VLOOKUP(B50,'Egyéni lista'!$B$4:$L$263,9,0),0)</f>
        <v>0</v>
      </c>
      <c r="K50" s="151">
        <f>IFERROR(VLOOKUP(B50,'Egyéni lista'!$B$4:$L$263,10,0),0)</f>
        <v>0</v>
      </c>
      <c r="L50" s="45">
        <f>IFERROR(VLOOKUP(B50,'Egyéni lista'!$B$4:$L$263,11,0),0)</f>
        <v>0</v>
      </c>
      <c r="M50" s="42">
        <f t="shared" ref="M50" si="14">SUM(E48:H51)</f>
        <v>0</v>
      </c>
    </row>
    <row r="51" spans="1:13" ht="15.75" hidden="1" thickBot="1" x14ac:dyDescent="0.25">
      <c r="A51" s="218"/>
      <c r="B51" s="74"/>
      <c r="C51" s="46">
        <f>IFERROR(VLOOKUP(B51,'Egyéni lista'!$B$4:$L$263,2,0),0)</f>
        <v>0</v>
      </c>
      <c r="D51" s="51">
        <f>IFERROR(VLOOKUP(B51,'Egyéni lista'!$B$4:$L$263,3,0),0)</f>
        <v>0</v>
      </c>
      <c r="E51" s="136">
        <f>IFERROR(VLOOKUP(B51,'Egyéni lista'!$B$4:$L$263,4,0),0)</f>
        <v>0</v>
      </c>
      <c r="F51" s="137">
        <f>IFERROR(VLOOKUP(B51,'Egyéni lista'!$B$4:$L$263,5,0),0)</f>
        <v>0</v>
      </c>
      <c r="G51" s="137">
        <f>IFERROR(VLOOKUP(B51,'Egyéni lista'!$B$4:$L$263,6,0),0)</f>
        <v>0</v>
      </c>
      <c r="H51" s="137">
        <f>IFERROR(VLOOKUP(B51,'Egyéni lista'!$B$4:$L$263,7,0),0)</f>
        <v>0</v>
      </c>
      <c r="I51" s="138">
        <f>IFERROR(VLOOKUP(B51,'Egyéni lista'!$B$4:$L$263,8,0),0)</f>
        <v>0</v>
      </c>
      <c r="J51" s="139">
        <f>IFERROR(VLOOKUP(B51,'Egyéni lista'!$B$4:$L$263,9,0),0)</f>
        <v>0</v>
      </c>
      <c r="K51" s="152">
        <f>IFERROR(VLOOKUP(B51,'Egyéni lista'!$B$4:$L$263,10,0),0)</f>
        <v>0</v>
      </c>
      <c r="L51" s="48">
        <f>IFERROR(VLOOKUP(B51,'Egyéni lista'!$B$4:$L$263,11,0),0)</f>
        <v>0</v>
      </c>
      <c r="M51" s="49">
        <f t="shared" ref="M51" si="15">SUM(E48:H51)</f>
        <v>0</v>
      </c>
    </row>
    <row r="52" spans="1:13" ht="15" hidden="1" x14ac:dyDescent="0.2">
      <c r="A52" s="216" t="s">
        <v>28</v>
      </c>
      <c r="B52" s="72"/>
      <c r="C52" s="35">
        <f>IFERROR(VLOOKUP(B52,'Egyéni lista'!$B$4:$L$263,2,0),0)</f>
        <v>0</v>
      </c>
      <c r="D52" s="40">
        <f>IFERROR(VLOOKUP(B52,'Egyéni lista'!$B$4:$L$263,3,0),0)</f>
        <v>0</v>
      </c>
      <c r="E52" s="28">
        <f>IFERROR(VLOOKUP(B52,'Egyéni lista'!$B$4:$L$263,4,0),0)</f>
        <v>0</v>
      </c>
      <c r="F52" s="28">
        <f>IFERROR(VLOOKUP(B52,'Egyéni lista'!$B$4:$L$263,5,0),0)</f>
        <v>0</v>
      </c>
      <c r="G52" s="28">
        <f>IFERROR(VLOOKUP(B52,'Egyéni lista'!$B$4:$L$263,6,0),0)</f>
        <v>0</v>
      </c>
      <c r="H52" s="28">
        <f>IFERROR(VLOOKUP(B52,'Egyéni lista'!$B$4:$L$263,7,0),0)</f>
        <v>0</v>
      </c>
      <c r="I52" s="121">
        <f>IFERROR(VLOOKUP(B52,'Egyéni lista'!$B$4:$L$263,8,0),0)</f>
        <v>0</v>
      </c>
      <c r="J52" s="132">
        <f>IFERROR(VLOOKUP(B52,'Egyéni lista'!$B$4:$L$263,9,0),0)</f>
        <v>0</v>
      </c>
      <c r="K52" s="150">
        <f>IFERROR(VLOOKUP(B52,'Egyéni lista'!$B$4:$L$263,10,0),0)</f>
        <v>0</v>
      </c>
      <c r="L52" s="37">
        <f>IFERROR(VLOOKUP(B52,'Egyéni lista'!$B$4:$L$263,11,0),0)</f>
        <v>0</v>
      </c>
      <c r="M52" s="38">
        <f t="shared" ref="M52" si="16">SUM(E52:H55)</f>
        <v>0</v>
      </c>
    </row>
    <row r="53" spans="1:13" ht="15" hidden="1" x14ac:dyDescent="0.2">
      <c r="A53" s="217"/>
      <c r="B53" s="73"/>
      <c r="C53" s="39">
        <f>IFERROR(VLOOKUP(B53,'Egyéni lista'!$B$4:$L$263,2,0),0)</f>
        <v>0</v>
      </c>
      <c r="D53" s="40">
        <f>IFERROR(VLOOKUP(B53,'Egyéni lista'!$B$4:$L$263,3,0),0)</f>
        <v>0</v>
      </c>
      <c r="E53" s="20">
        <f>IFERROR(VLOOKUP(B53,'Egyéni lista'!$B$4:$L$263,4,0),0)</f>
        <v>0</v>
      </c>
      <c r="F53" s="20">
        <f>IFERROR(VLOOKUP(B53,'Egyéni lista'!$B$4:$L$263,5,0),0)</f>
        <v>0</v>
      </c>
      <c r="G53" s="20">
        <f>IFERROR(VLOOKUP(B53,'Egyéni lista'!$B$4:$L$263,6,0),0)</f>
        <v>0</v>
      </c>
      <c r="H53" s="20">
        <f>IFERROR(VLOOKUP(B53,'Egyéni lista'!$B$4:$L$263,7,0),0)</f>
        <v>0</v>
      </c>
      <c r="I53" s="122">
        <f>IFERROR(VLOOKUP(B53,'Egyéni lista'!$B$4:$L$263,8,0),0)</f>
        <v>0</v>
      </c>
      <c r="J53" s="132">
        <f>IFERROR(VLOOKUP(B53,'Egyéni lista'!$B$4:$L$263,9,0),0)</f>
        <v>0</v>
      </c>
      <c r="K53" s="151">
        <f>IFERROR(VLOOKUP(B53,'Egyéni lista'!$B$4:$L$263,10,0),0)</f>
        <v>0</v>
      </c>
      <c r="L53" s="41">
        <f>IFERROR(VLOOKUP(B53,'Egyéni lista'!$B$4:$L$263,11,0),0)</f>
        <v>0</v>
      </c>
      <c r="M53" s="42">
        <f t="shared" ref="M53" si="17">SUM(E52:H55)</f>
        <v>0</v>
      </c>
    </row>
    <row r="54" spans="1:13" ht="15" hidden="1" x14ac:dyDescent="0.2">
      <c r="A54" s="217"/>
      <c r="B54" s="73"/>
      <c r="C54" s="43">
        <f>IFERROR(VLOOKUP(B54,'Egyéni lista'!$B$4:$L$263,2,0),0)</f>
        <v>0</v>
      </c>
      <c r="D54" s="44">
        <f>IFERROR(VLOOKUP(B54,'Egyéni lista'!$B$4:$L$263,3,0),0)</f>
        <v>0</v>
      </c>
      <c r="E54" s="134">
        <f>IFERROR(VLOOKUP(B54,'Egyéni lista'!$B$4:$L$263,4,0),0)</f>
        <v>0</v>
      </c>
      <c r="F54" s="134">
        <f>IFERROR(VLOOKUP(B54,'Egyéni lista'!$B$4:$L$263,5,0),0)</f>
        <v>0</v>
      </c>
      <c r="G54" s="134">
        <f>IFERROR(VLOOKUP(B54,'Egyéni lista'!$B$4:$L$263,6,0),0)</f>
        <v>0</v>
      </c>
      <c r="H54" s="134">
        <f>IFERROR(VLOOKUP(B54,'Egyéni lista'!$B$4:$L$263,7,0),0)</f>
        <v>0</v>
      </c>
      <c r="I54" s="135">
        <f>IFERROR(VLOOKUP(B54,'Egyéni lista'!$B$4:$L$263,8,0),0)</f>
        <v>0</v>
      </c>
      <c r="J54" s="133">
        <f>IFERROR(VLOOKUP(B54,'Egyéni lista'!$B$4:$L$263,9,0),0)</f>
        <v>0</v>
      </c>
      <c r="K54" s="151">
        <f>IFERROR(VLOOKUP(B54,'Egyéni lista'!$B$4:$L$263,10,0),0)</f>
        <v>0</v>
      </c>
      <c r="L54" s="45">
        <f>IFERROR(VLOOKUP(B54,'Egyéni lista'!$B$4:$L$263,11,0),0)</f>
        <v>0</v>
      </c>
      <c r="M54" s="42">
        <f t="shared" ref="M54" si="18">SUM(E52:H55)</f>
        <v>0</v>
      </c>
    </row>
    <row r="55" spans="1:13" ht="15.75" hidden="1" thickBot="1" x14ac:dyDescent="0.25">
      <c r="A55" s="218"/>
      <c r="B55" s="74"/>
      <c r="C55" s="46">
        <f>IFERROR(VLOOKUP(B55,'Egyéni lista'!$B$4:$L$263,2,0),0)</f>
        <v>0</v>
      </c>
      <c r="D55" s="47">
        <f>IFERROR(VLOOKUP(B55,'Egyéni lista'!$B$4:$L$263,3,0),0)</f>
        <v>0</v>
      </c>
      <c r="E55" s="136">
        <f>IFERROR(VLOOKUP(B55,'Egyéni lista'!$B$4:$L$263,4,0),0)</f>
        <v>0</v>
      </c>
      <c r="F55" s="137">
        <f>IFERROR(VLOOKUP(B55,'Egyéni lista'!$B$4:$L$263,5,0),0)</f>
        <v>0</v>
      </c>
      <c r="G55" s="137">
        <f>IFERROR(VLOOKUP(B55,'Egyéni lista'!$B$4:$L$263,6,0),0)</f>
        <v>0</v>
      </c>
      <c r="H55" s="137">
        <f>IFERROR(VLOOKUP(B55,'Egyéni lista'!$B$4:$L$263,7,0),0)</f>
        <v>0</v>
      </c>
      <c r="I55" s="138">
        <f>IFERROR(VLOOKUP(B55,'Egyéni lista'!$B$4:$L$263,8,0),0)</f>
        <v>0</v>
      </c>
      <c r="J55" s="139">
        <f>IFERROR(VLOOKUP(B55,'Egyéni lista'!$B$4:$L$263,9,0),0)</f>
        <v>0</v>
      </c>
      <c r="K55" s="152">
        <f>IFERROR(VLOOKUP(B55,'Egyéni lista'!$B$4:$L$263,10,0),0)</f>
        <v>0</v>
      </c>
      <c r="L55" s="48">
        <f>IFERROR(VLOOKUP(B55,'Egyéni lista'!$B$4:$L$263,11,0),0)</f>
        <v>0</v>
      </c>
      <c r="M55" s="49">
        <f t="shared" ref="M55" si="19">SUM(E52:H55)</f>
        <v>0</v>
      </c>
    </row>
    <row r="56" spans="1:13" ht="15" hidden="1" x14ac:dyDescent="0.2">
      <c r="A56" s="216" t="s">
        <v>29</v>
      </c>
      <c r="B56" s="72"/>
      <c r="C56" s="35">
        <f>IFERROR(VLOOKUP(B56,'Egyéni lista'!$B$4:$L$263,2,0),0)</f>
        <v>0</v>
      </c>
      <c r="D56" s="36">
        <f>IFERROR(VLOOKUP(B56,'Egyéni lista'!$B$4:$L$263,3,0),0)</f>
        <v>0</v>
      </c>
      <c r="E56" s="28">
        <f>IFERROR(VLOOKUP(B56,'Egyéni lista'!$B$4:$L$263,4,0),0)</f>
        <v>0</v>
      </c>
      <c r="F56" s="28">
        <f>IFERROR(VLOOKUP(B56,'Egyéni lista'!$B$4:$L$263,5,0),0)</f>
        <v>0</v>
      </c>
      <c r="G56" s="28">
        <f>IFERROR(VLOOKUP(B56,'Egyéni lista'!$B$4:$L$263,6,0),0)</f>
        <v>0</v>
      </c>
      <c r="H56" s="28">
        <f>IFERROR(VLOOKUP(B56,'Egyéni lista'!$B$4:$L$263,7,0),0)</f>
        <v>0</v>
      </c>
      <c r="I56" s="121">
        <f>IFERROR(VLOOKUP(B56,'Egyéni lista'!$B$4:$L$263,8,0),0)</f>
        <v>0</v>
      </c>
      <c r="J56" s="132">
        <f>IFERROR(VLOOKUP(B56,'Egyéni lista'!$B$4:$L$263,9,0),0)</f>
        <v>0</v>
      </c>
      <c r="K56" s="150">
        <f>IFERROR(VLOOKUP(B56,'Egyéni lista'!$B$4:$L$263,10,0),0)</f>
        <v>0</v>
      </c>
      <c r="L56" s="37">
        <f>IFERROR(VLOOKUP(B56,'Egyéni lista'!$B$4:$L$263,11,0),0)</f>
        <v>0</v>
      </c>
      <c r="M56" s="38">
        <f t="shared" ref="M56" si="20">SUM(E56:H59)</f>
        <v>0</v>
      </c>
    </row>
    <row r="57" spans="1:13" ht="15" hidden="1" x14ac:dyDescent="0.2">
      <c r="A57" s="217"/>
      <c r="B57" s="73"/>
      <c r="C57" s="39">
        <f>IFERROR(VLOOKUP(B57,'Egyéni lista'!$B$4:$L$263,2,0),0)</f>
        <v>0</v>
      </c>
      <c r="D57" s="40">
        <f>IFERROR(VLOOKUP(B57,'Egyéni lista'!$B$4:$L$263,3,0),0)</f>
        <v>0</v>
      </c>
      <c r="E57" s="20">
        <f>IFERROR(VLOOKUP(B57,'Egyéni lista'!$B$4:$L$263,4,0),0)</f>
        <v>0</v>
      </c>
      <c r="F57" s="20">
        <f>IFERROR(VLOOKUP(B57,'Egyéni lista'!$B$4:$L$263,5,0),0)</f>
        <v>0</v>
      </c>
      <c r="G57" s="20">
        <f>IFERROR(VLOOKUP(B57,'Egyéni lista'!$B$4:$L$263,6,0),0)</f>
        <v>0</v>
      </c>
      <c r="H57" s="20">
        <f>IFERROR(VLOOKUP(B57,'Egyéni lista'!$B$4:$L$263,7,0),0)</f>
        <v>0</v>
      </c>
      <c r="I57" s="122">
        <f>IFERROR(VLOOKUP(B57,'Egyéni lista'!$B$4:$L$263,8,0),0)</f>
        <v>0</v>
      </c>
      <c r="J57" s="132">
        <f>IFERROR(VLOOKUP(B57,'Egyéni lista'!$B$4:$L$263,9,0),0)</f>
        <v>0</v>
      </c>
      <c r="K57" s="151">
        <f>IFERROR(VLOOKUP(B57,'Egyéni lista'!$B$4:$L$263,10,0),0)</f>
        <v>0</v>
      </c>
      <c r="L57" s="41">
        <f>IFERROR(VLOOKUP(B57,'Egyéni lista'!$B$4:$L$263,11,0),0)</f>
        <v>0</v>
      </c>
      <c r="M57" s="42">
        <f t="shared" ref="M57" si="21">SUM(E56:H59)</f>
        <v>0</v>
      </c>
    </row>
    <row r="58" spans="1:13" ht="15" hidden="1" x14ac:dyDescent="0.2">
      <c r="A58" s="217"/>
      <c r="B58" s="73"/>
      <c r="C58" s="43">
        <f>IFERROR(VLOOKUP(B58,'Egyéni lista'!$B$4:$L$263,2,0),0)</f>
        <v>0</v>
      </c>
      <c r="D58" s="44">
        <f>IFERROR(VLOOKUP(B58,'Egyéni lista'!$B$4:$L$263,3,0),0)</f>
        <v>0</v>
      </c>
      <c r="E58" s="134">
        <f>IFERROR(VLOOKUP(B58,'Egyéni lista'!$B$4:$L$263,4,0),0)</f>
        <v>0</v>
      </c>
      <c r="F58" s="134">
        <f>IFERROR(VLOOKUP(B58,'Egyéni lista'!$B$4:$L$263,5,0),0)</f>
        <v>0</v>
      </c>
      <c r="G58" s="134">
        <f>IFERROR(VLOOKUP(B58,'Egyéni lista'!$B$4:$L$263,6,0),0)</f>
        <v>0</v>
      </c>
      <c r="H58" s="134">
        <f>IFERROR(VLOOKUP(B58,'Egyéni lista'!$B$4:$L$263,7,0),0)</f>
        <v>0</v>
      </c>
      <c r="I58" s="135">
        <f>IFERROR(VLOOKUP(B58,'Egyéni lista'!$B$4:$L$263,8,0),0)</f>
        <v>0</v>
      </c>
      <c r="J58" s="133">
        <f>IFERROR(VLOOKUP(B58,'Egyéni lista'!$B$4:$L$263,9,0),0)</f>
        <v>0</v>
      </c>
      <c r="K58" s="151">
        <f>IFERROR(VLOOKUP(B58,'Egyéni lista'!$B$4:$L$263,10,0),0)</f>
        <v>0</v>
      </c>
      <c r="L58" s="45">
        <f>IFERROR(VLOOKUP(B58,'Egyéni lista'!$B$4:$L$263,11,0),0)</f>
        <v>0</v>
      </c>
      <c r="M58" s="42">
        <f t="shared" ref="M58" si="22">SUM(E56:H59)</f>
        <v>0</v>
      </c>
    </row>
    <row r="59" spans="1:13" ht="15.75" hidden="1" thickBot="1" x14ac:dyDescent="0.25">
      <c r="A59" s="218"/>
      <c r="B59" s="74"/>
      <c r="C59" s="46">
        <f>IFERROR(VLOOKUP(B59,'Egyéni lista'!$B$4:$L$263,2,0),0)</f>
        <v>0</v>
      </c>
      <c r="D59" s="51">
        <f>IFERROR(VLOOKUP(B59,'Egyéni lista'!$B$4:$L$263,3,0),0)</f>
        <v>0</v>
      </c>
      <c r="E59" s="136">
        <f>IFERROR(VLOOKUP(B59,'Egyéni lista'!$B$4:$L$263,4,0),0)</f>
        <v>0</v>
      </c>
      <c r="F59" s="137">
        <f>IFERROR(VLOOKUP(B59,'Egyéni lista'!$B$4:$L$263,5,0),0)</f>
        <v>0</v>
      </c>
      <c r="G59" s="137">
        <f>IFERROR(VLOOKUP(B59,'Egyéni lista'!$B$4:$L$263,6,0),0)</f>
        <v>0</v>
      </c>
      <c r="H59" s="137">
        <f>IFERROR(VLOOKUP(B59,'Egyéni lista'!$B$4:$L$263,7,0),0)</f>
        <v>0</v>
      </c>
      <c r="I59" s="138">
        <f>IFERROR(VLOOKUP(B59,'Egyéni lista'!$B$4:$L$263,8,0),0)</f>
        <v>0</v>
      </c>
      <c r="J59" s="139">
        <f>IFERROR(VLOOKUP(B59,'Egyéni lista'!$B$4:$L$263,9,0),0)</f>
        <v>0</v>
      </c>
      <c r="K59" s="152">
        <f>IFERROR(VLOOKUP(B59,'Egyéni lista'!$B$4:$L$263,10,0),0)</f>
        <v>0</v>
      </c>
      <c r="L59" s="48">
        <f>IFERROR(VLOOKUP(B59,'Egyéni lista'!$B$4:$L$263,11,0),0)</f>
        <v>0</v>
      </c>
      <c r="M59" s="49">
        <f t="shared" ref="M59" si="23">SUM(E56:H59)</f>
        <v>0</v>
      </c>
    </row>
    <row r="60" spans="1:13" ht="15" hidden="1" x14ac:dyDescent="0.2">
      <c r="A60" s="216" t="s">
        <v>30</v>
      </c>
      <c r="B60" s="72"/>
      <c r="C60" s="35">
        <f>IFERROR(VLOOKUP(B60,'Egyéni lista'!$B$4:$L$263,2,0),0)</f>
        <v>0</v>
      </c>
      <c r="D60" s="40">
        <f>IFERROR(VLOOKUP(B60,'Egyéni lista'!$B$4:$L$263,3,0),0)</f>
        <v>0</v>
      </c>
      <c r="E60" s="28">
        <f>IFERROR(VLOOKUP(B60,'Egyéni lista'!$B$4:$L$263,4,0),0)</f>
        <v>0</v>
      </c>
      <c r="F60" s="28">
        <f>IFERROR(VLOOKUP(B60,'Egyéni lista'!$B$4:$L$263,5,0),0)</f>
        <v>0</v>
      </c>
      <c r="G60" s="28">
        <f>IFERROR(VLOOKUP(B60,'Egyéni lista'!$B$4:$L$263,6,0),0)</f>
        <v>0</v>
      </c>
      <c r="H60" s="28">
        <f>IFERROR(VLOOKUP(B60,'Egyéni lista'!$B$4:$L$263,7,0),0)</f>
        <v>0</v>
      </c>
      <c r="I60" s="121">
        <f>IFERROR(VLOOKUP(B60,'Egyéni lista'!$B$4:$L$263,8,0),0)</f>
        <v>0</v>
      </c>
      <c r="J60" s="132">
        <f>IFERROR(VLOOKUP(B60,'Egyéni lista'!$B$4:$L$263,9,0),0)</f>
        <v>0</v>
      </c>
      <c r="K60" s="150">
        <f>IFERROR(VLOOKUP(B60,'Egyéni lista'!$B$4:$L$263,10,0),0)</f>
        <v>0</v>
      </c>
      <c r="L60" s="37">
        <f>IFERROR(VLOOKUP(B60,'Egyéni lista'!$B$4:$L$263,11,0),0)</f>
        <v>0</v>
      </c>
      <c r="M60" s="38">
        <f t="shared" ref="M60" si="24">SUM(E60:H63)</f>
        <v>0</v>
      </c>
    </row>
    <row r="61" spans="1:13" ht="15" hidden="1" x14ac:dyDescent="0.2">
      <c r="A61" s="217"/>
      <c r="B61" s="73"/>
      <c r="C61" s="39">
        <f>IFERROR(VLOOKUP(B61,'Egyéni lista'!$B$4:$L$263,2,0),0)</f>
        <v>0</v>
      </c>
      <c r="D61" s="40">
        <f>IFERROR(VLOOKUP(B61,'Egyéni lista'!$B$4:$L$263,3,0),0)</f>
        <v>0</v>
      </c>
      <c r="E61" s="20">
        <f>IFERROR(VLOOKUP(B61,'Egyéni lista'!$B$4:$L$263,4,0),0)</f>
        <v>0</v>
      </c>
      <c r="F61" s="20">
        <f>IFERROR(VLOOKUP(B61,'Egyéni lista'!$B$4:$L$263,5,0),0)</f>
        <v>0</v>
      </c>
      <c r="G61" s="20">
        <f>IFERROR(VLOOKUP(B61,'Egyéni lista'!$B$4:$L$263,6,0),0)</f>
        <v>0</v>
      </c>
      <c r="H61" s="20">
        <f>IFERROR(VLOOKUP(B61,'Egyéni lista'!$B$4:$L$263,7,0),0)</f>
        <v>0</v>
      </c>
      <c r="I61" s="122">
        <f>IFERROR(VLOOKUP(B61,'Egyéni lista'!$B$4:$L$263,8,0),0)</f>
        <v>0</v>
      </c>
      <c r="J61" s="132">
        <f>IFERROR(VLOOKUP(B61,'Egyéni lista'!$B$4:$L$263,9,0),0)</f>
        <v>0</v>
      </c>
      <c r="K61" s="151">
        <f>IFERROR(VLOOKUP(B61,'Egyéni lista'!$B$4:$L$263,10,0),0)</f>
        <v>0</v>
      </c>
      <c r="L61" s="41">
        <f>IFERROR(VLOOKUP(B61,'Egyéni lista'!$B$4:$L$263,11,0),0)</f>
        <v>0</v>
      </c>
      <c r="M61" s="42">
        <f t="shared" ref="M61" si="25">SUM(E60:H63)</f>
        <v>0</v>
      </c>
    </row>
    <row r="62" spans="1:13" ht="15" hidden="1" x14ac:dyDescent="0.2">
      <c r="A62" s="217"/>
      <c r="B62" s="73"/>
      <c r="C62" s="43">
        <f>IFERROR(VLOOKUP(B62,'Egyéni lista'!$B$4:$L$263,2,0),0)</f>
        <v>0</v>
      </c>
      <c r="D62" s="44">
        <f>IFERROR(VLOOKUP(B62,'Egyéni lista'!$B$4:$L$263,3,0),0)</f>
        <v>0</v>
      </c>
      <c r="E62" s="134">
        <f>IFERROR(VLOOKUP(B62,'Egyéni lista'!$B$4:$L$263,4,0),0)</f>
        <v>0</v>
      </c>
      <c r="F62" s="134">
        <f>IFERROR(VLOOKUP(B62,'Egyéni lista'!$B$4:$L$263,5,0),0)</f>
        <v>0</v>
      </c>
      <c r="G62" s="134">
        <f>IFERROR(VLOOKUP(B62,'Egyéni lista'!$B$4:$L$263,6,0),0)</f>
        <v>0</v>
      </c>
      <c r="H62" s="134">
        <f>IFERROR(VLOOKUP(B62,'Egyéni lista'!$B$4:$L$263,7,0),0)</f>
        <v>0</v>
      </c>
      <c r="I62" s="135">
        <f>IFERROR(VLOOKUP(B62,'Egyéni lista'!$B$4:$L$263,8,0),0)</f>
        <v>0</v>
      </c>
      <c r="J62" s="133">
        <f>IFERROR(VLOOKUP(B62,'Egyéni lista'!$B$4:$L$263,9,0),0)</f>
        <v>0</v>
      </c>
      <c r="K62" s="151">
        <f>IFERROR(VLOOKUP(B62,'Egyéni lista'!$B$4:$L$263,10,0),0)</f>
        <v>0</v>
      </c>
      <c r="L62" s="45">
        <f>IFERROR(VLOOKUP(B62,'Egyéni lista'!$B$4:$L$263,11,0),0)</f>
        <v>0</v>
      </c>
      <c r="M62" s="42">
        <f t="shared" ref="M62" si="26">SUM(E60:H63)</f>
        <v>0</v>
      </c>
    </row>
    <row r="63" spans="1:13" ht="15.75" hidden="1" thickBot="1" x14ac:dyDescent="0.25">
      <c r="A63" s="218"/>
      <c r="B63" s="74"/>
      <c r="C63" s="46">
        <f>IFERROR(VLOOKUP(B63,'Egyéni lista'!$B$4:$L$263,2,0),0)</f>
        <v>0</v>
      </c>
      <c r="D63" s="47">
        <f>IFERROR(VLOOKUP(B63,'Egyéni lista'!$B$4:$L$263,3,0),0)</f>
        <v>0</v>
      </c>
      <c r="E63" s="136">
        <f>IFERROR(VLOOKUP(B63,'Egyéni lista'!$B$4:$L$263,4,0),0)</f>
        <v>0</v>
      </c>
      <c r="F63" s="137">
        <f>IFERROR(VLOOKUP(B63,'Egyéni lista'!$B$4:$L$263,5,0),0)</f>
        <v>0</v>
      </c>
      <c r="G63" s="137">
        <f>IFERROR(VLOOKUP(B63,'Egyéni lista'!$B$4:$L$263,6,0),0)</f>
        <v>0</v>
      </c>
      <c r="H63" s="137">
        <f>IFERROR(VLOOKUP(B63,'Egyéni lista'!$B$4:$L$263,7,0),0)</f>
        <v>0</v>
      </c>
      <c r="I63" s="138">
        <f>IFERROR(VLOOKUP(B63,'Egyéni lista'!$B$4:$L$263,8,0),0)</f>
        <v>0</v>
      </c>
      <c r="J63" s="139">
        <f>IFERROR(VLOOKUP(B63,'Egyéni lista'!$B$4:$L$263,9,0),0)</f>
        <v>0</v>
      </c>
      <c r="K63" s="152">
        <f>IFERROR(VLOOKUP(B63,'Egyéni lista'!$B$4:$L$263,10,0),0)</f>
        <v>0</v>
      </c>
      <c r="L63" s="48">
        <f>IFERROR(VLOOKUP(B63,'Egyéni lista'!$B$4:$L$263,11,0),0)</f>
        <v>0</v>
      </c>
      <c r="M63" s="49">
        <f t="shared" ref="M63" si="27">SUM(E60:H63)</f>
        <v>0</v>
      </c>
    </row>
    <row r="64" spans="1:13" ht="15" hidden="1" x14ac:dyDescent="0.2">
      <c r="A64" s="216" t="s">
        <v>31</v>
      </c>
      <c r="B64" s="72"/>
      <c r="C64" s="35">
        <f>IFERROR(VLOOKUP(B64,'Egyéni lista'!$B$4:$L$263,2,0),0)</f>
        <v>0</v>
      </c>
      <c r="D64" s="36">
        <f>IFERROR(VLOOKUP(B64,'Egyéni lista'!$B$4:$L$263,3,0),0)</f>
        <v>0</v>
      </c>
      <c r="E64" s="28">
        <f>IFERROR(VLOOKUP(B64,'Egyéni lista'!$B$4:$L$263,4,0),0)</f>
        <v>0</v>
      </c>
      <c r="F64" s="28">
        <f>IFERROR(VLOOKUP(B64,'Egyéni lista'!$B$4:$L$263,5,0),0)</f>
        <v>0</v>
      </c>
      <c r="G64" s="28">
        <f>IFERROR(VLOOKUP(B64,'Egyéni lista'!$B$4:$L$263,6,0),0)</f>
        <v>0</v>
      </c>
      <c r="H64" s="28">
        <f>IFERROR(VLOOKUP(B64,'Egyéni lista'!$B$4:$L$263,7,0),0)</f>
        <v>0</v>
      </c>
      <c r="I64" s="121">
        <f>IFERROR(VLOOKUP(B64,'Egyéni lista'!$B$4:$L$263,8,0),0)</f>
        <v>0</v>
      </c>
      <c r="J64" s="132">
        <f>IFERROR(VLOOKUP(B64,'Egyéni lista'!$B$4:$L$263,9,0),0)</f>
        <v>0</v>
      </c>
      <c r="K64" s="150">
        <f>IFERROR(VLOOKUP(B64,'Egyéni lista'!$B$4:$L$263,10,0),0)</f>
        <v>0</v>
      </c>
      <c r="L64" s="37">
        <f>IFERROR(VLOOKUP(B64,'Egyéni lista'!$B$4:$L$263,11,0),0)</f>
        <v>0</v>
      </c>
      <c r="M64" s="38">
        <f t="shared" ref="M64" si="28">SUM(E64:H67)</f>
        <v>0</v>
      </c>
    </row>
    <row r="65" spans="1:13" ht="15" hidden="1" x14ac:dyDescent="0.2">
      <c r="A65" s="217"/>
      <c r="B65" s="73"/>
      <c r="C65" s="39">
        <f>IFERROR(VLOOKUP(B65,'Egyéni lista'!$B$4:$L$263,2,0),0)</f>
        <v>0</v>
      </c>
      <c r="D65" s="40">
        <f>IFERROR(VLOOKUP(B65,'Egyéni lista'!$B$4:$L$263,3,0),0)</f>
        <v>0</v>
      </c>
      <c r="E65" s="20">
        <f>IFERROR(VLOOKUP(B65,'Egyéni lista'!$B$4:$L$263,4,0),0)</f>
        <v>0</v>
      </c>
      <c r="F65" s="20">
        <f>IFERROR(VLOOKUP(B65,'Egyéni lista'!$B$4:$L$263,5,0),0)</f>
        <v>0</v>
      </c>
      <c r="G65" s="20">
        <f>IFERROR(VLOOKUP(B65,'Egyéni lista'!$B$4:$L$263,6,0),0)</f>
        <v>0</v>
      </c>
      <c r="H65" s="20">
        <f>IFERROR(VLOOKUP(B65,'Egyéni lista'!$B$4:$L$263,7,0),0)</f>
        <v>0</v>
      </c>
      <c r="I65" s="122">
        <f>IFERROR(VLOOKUP(B65,'Egyéni lista'!$B$4:$L$263,8,0),0)</f>
        <v>0</v>
      </c>
      <c r="J65" s="132">
        <f>IFERROR(VLOOKUP(B65,'Egyéni lista'!$B$4:$L$263,9,0),0)</f>
        <v>0</v>
      </c>
      <c r="K65" s="151">
        <f>IFERROR(VLOOKUP(B65,'Egyéni lista'!$B$4:$L$263,10,0),0)</f>
        <v>0</v>
      </c>
      <c r="L65" s="41">
        <f>IFERROR(VLOOKUP(B65,'Egyéni lista'!$B$4:$L$263,11,0),0)</f>
        <v>0</v>
      </c>
      <c r="M65" s="42">
        <f t="shared" ref="M65" si="29">SUM(E64:H67)</f>
        <v>0</v>
      </c>
    </row>
    <row r="66" spans="1:13" ht="15" hidden="1" x14ac:dyDescent="0.2">
      <c r="A66" s="217"/>
      <c r="B66" s="73"/>
      <c r="C66" s="43">
        <f>IFERROR(VLOOKUP(B66,'Egyéni lista'!$B$4:$L$263,2,0),0)</f>
        <v>0</v>
      </c>
      <c r="D66" s="44">
        <f>IFERROR(VLOOKUP(B66,'Egyéni lista'!$B$4:$L$263,3,0),0)</f>
        <v>0</v>
      </c>
      <c r="E66" s="134">
        <f>IFERROR(VLOOKUP(B66,'Egyéni lista'!$B$4:$L$263,4,0),0)</f>
        <v>0</v>
      </c>
      <c r="F66" s="134">
        <f>IFERROR(VLOOKUP(B66,'Egyéni lista'!$B$4:$L$263,5,0),0)</f>
        <v>0</v>
      </c>
      <c r="G66" s="134">
        <f>IFERROR(VLOOKUP(B66,'Egyéni lista'!$B$4:$L$263,6,0),0)</f>
        <v>0</v>
      </c>
      <c r="H66" s="134">
        <f>IFERROR(VLOOKUP(B66,'Egyéni lista'!$B$4:$L$263,7,0),0)</f>
        <v>0</v>
      </c>
      <c r="I66" s="135">
        <f>IFERROR(VLOOKUP(B66,'Egyéni lista'!$B$4:$L$263,8,0),0)</f>
        <v>0</v>
      </c>
      <c r="J66" s="133">
        <f>IFERROR(VLOOKUP(B66,'Egyéni lista'!$B$4:$L$263,9,0),0)</f>
        <v>0</v>
      </c>
      <c r="K66" s="151">
        <f>IFERROR(VLOOKUP(B66,'Egyéni lista'!$B$4:$L$263,10,0),0)</f>
        <v>0</v>
      </c>
      <c r="L66" s="45">
        <f>IFERROR(VLOOKUP(B66,'Egyéni lista'!$B$4:$L$263,11,0),0)</f>
        <v>0</v>
      </c>
      <c r="M66" s="42">
        <f t="shared" ref="M66" si="30">SUM(E64:H67)</f>
        <v>0</v>
      </c>
    </row>
    <row r="67" spans="1:13" ht="15.75" hidden="1" thickBot="1" x14ac:dyDescent="0.25">
      <c r="A67" s="218"/>
      <c r="B67" s="74"/>
      <c r="C67" s="46">
        <f>IFERROR(VLOOKUP(B67,'Egyéni lista'!$B$4:$L$263,2,0),0)</f>
        <v>0</v>
      </c>
      <c r="D67" s="51">
        <f>IFERROR(VLOOKUP(B67,'Egyéni lista'!$B$4:$L$263,3,0),0)</f>
        <v>0</v>
      </c>
      <c r="E67" s="136">
        <f>IFERROR(VLOOKUP(B67,'Egyéni lista'!$B$4:$L$263,4,0),0)</f>
        <v>0</v>
      </c>
      <c r="F67" s="137">
        <f>IFERROR(VLOOKUP(B67,'Egyéni lista'!$B$4:$L$263,5,0),0)</f>
        <v>0</v>
      </c>
      <c r="G67" s="137">
        <f>IFERROR(VLOOKUP(B67,'Egyéni lista'!$B$4:$L$263,6,0),0)</f>
        <v>0</v>
      </c>
      <c r="H67" s="137">
        <f>IFERROR(VLOOKUP(B67,'Egyéni lista'!$B$4:$L$263,7,0),0)</f>
        <v>0</v>
      </c>
      <c r="I67" s="138">
        <f>IFERROR(VLOOKUP(B67,'Egyéni lista'!$B$4:$L$263,8,0),0)</f>
        <v>0</v>
      </c>
      <c r="J67" s="139">
        <f>IFERROR(VLOOKUP(B67,'Egyéni lista'!$B$4:$L$263,9,0),0)</f>
        <v>0</v>
      </c>
      <c r="K67" s="152">
        <f>IFERROR(VLOOKUP(B67,'Egyéni lista'!$B$4:$L$263,10,0),0)</f>
        <v>0</v>
      </c>
      <c r="L67" s="48">
        <f>IFERROR(VLOOKUP(B67,'Egyéni lista'!$B$4:$L$263,11,0),0)</f>
        <v>0</v>
      </c>
      <c r="M67" s="49">
        <f t="shared" ref="M67" si="31">SUM(E64:H67)</f>
        <v>0</v>
      </c>
    </row>
    <row r="68" spans="1:13" ht="15" hidden="1" x14ac:dyDescent="0.2">
      <c r="A68" s="216" t="s">
        <v>32</v>
      </c>
      <c r="B68" s="72"/>
      <c r="C68" s="35">
        <f>IFERROR(VLOOKUP(B68,'Egyéni lista'!$B$4:$L$263,2,0),0)</f>
        <v>0</v>
      </c>
      <c r="D68" s="40">
        <f>IFERROR(VLOOKUP(B68,'Egyéni lista'!$B$4:$L$263,3,0),0)</f>
        <v>0</v>
      </c>
      <c r="E68" s="28">
        <f>IFERROR(VLOOKUP(B68,'Egyéni lista'!$B$4:$L$263,4,0),0)</f>
        <v>0</v>
      </c>
      <c r="F68" s="28">
        <f>IFERROR(VLOOKUP(B68,'Egyéni lista'!$B$4:$L$263,5,0),0)</f>
        <v>0</v>
      </c>
      <c r="G68" s="28">
        <f>IFERROR(VLOOKUP(B68,'Egyéni lista'!$B$4:$L$263,6,0),0)</f>
        <v>0</v>
      </c>
      <c r="H68" s="28">
        <f>IFERROR(VLOOKUP(B68,'Egyéni lista'!$B$4:$L$263,7,0),0)</f>
        <v>0</v>
      </c>
      <c r="I68" s="121">
        <f>IFERROR(VLOOKUP(B68,'Egyéni lista'!$B$4:$L$263,8,0),0)</f>
        <v>0</v>
      </c>
      <c r="J68" s="132">
        <f>IFERROR(VLOOKUP(B68,'Egyéni lista'!$B$4:$L$263,9,0),0)</f>
        <v>0</v>
      </c>
      <c r="K68" s="150">
        <f>IFERROR(VLOOKUP(B68,'Egyéni lista'!$B$4:$L$263,10,0),0)</f>
        <v>0</v>
      </c>
      <c r="L68" s="37">
        <f>IFERROR(VLOOKUP(B68,'Egyéni lista'!$B$4:$L$263,11,0),0)</f>
        <v>0</v>
      </c>
      <c r="M68" s="38">
        <f t="shared" ref="M68" si="32">SUM(E68:H71)</f>
        <v>0</v>
      </c>
    </row>
    <row r="69" spans="1:13" ht="15" hidden="1" x14ac:dyDescent="0.2">
      <c r="A69" s="217"/>
      <c r="B69" s="73"/>
      <c r="C69" s="39">
        <f>IFERROR(VLOOKUP(B69,'Egyéni lista'!$B$4:$L$263,2,0),0)</f>
        <v>0</v>
      </c>
      <c r="D69" s="40">
        <f>IFERROR(VLOOKUP(B69,'Egyéni lista'!$B$4:$L$263,3,0),0)</f>
        <v>0</v>
      </c>
      <c r="E69" s="20">
        <f>IFERROR(VLOOKUP(B69,'Egyéni lista'!$B$4:$L$263,4,0),0)</f>
        <v>0</v>
      </c>
      <c r="F69" s="20">
        <f>IFERROR(VLOOKUP(B69,'Egyéni lista'!$B$4:$L$263,5,0),0)</f>
        <v>0</v>
      </c>
      <c r="G69" s="20">
        <f>IFERROR(VLOOKUP(B69,'Egyéni lista'!$B$4:$L$263,6,0),0)</f>
        <v>0</v>
      </c>
      <c r="H69" s="20">
        <f>IFERROR(VLOOKUP(B69,'Egyéni lista'!$B$4:$L$263,7,0),0)</f>
        <v>0</v>
      </c>
      <c r="I69" s="122">
        <f>IFERROR(VLOOKUP(B69,'Egyéni lista'!$B$4:$L$263,8,0),0)</f>
        <v>0</v>
      </c>
      <c r="J69" s="132">
        <f>IFERROR(VLOOKUP(B69,'Egyéni lista'!$B$4:$L$263,9,0),0)</f>
        <v>0</v>
      </c>
      <c r="K69" s="151">
        <f>IFERROR(VLOOKUP(B69,'Egyéni lista'!$B$4:$L$263,10,0),0)</f>
        <v>0</v>
      </c>
      <c r="L69" s="41">
        <f>IFERROR(VLOOKUP(B69,'Egyéni lista'!$B$4:$L$263,11,0),0)</f>
        <v>0</v>
      </c>
      <c r="M69" s="42">
        <f t="shared" ref="M69" si="33">SUM(E68:H71)</f>
        <v>0</v>
      </c>
    </row>
    <row r="70" spans="1:13" ht="15" hidden="1" x14ac:dyDescent="0.2">
      <c r="A70" s="217"/>
      <c r="B70" s="73"/>
      <c r="C70" s="43">
        <f>IFERROR(VLOOKUP(B70,'Egyéni lista'!$B$4:$L$263,2,0),0)</f>
        <v>0</v>
      </c>
      <c r="D70" s="44">
        <f>IFERROR(VLOOKUP(B70,'Egyéni lista'!$B$4:$L$263,3,0),0)</f>
        <v>0</v>
      </c>
      <c r="E70" s="134">
        <f>IFERROR(VLOOKUP(B70,'Egyéni lista'!$B$4:$L$263,4,0),0)</f>
        <v>0</v>
      </c>
      <c r="F70" s="134">
        <f>IFERROR(VLOOKUP(B70,'Egyéni lista'!$B$4:$L$263,5,0),0)</f>
        <v>0</v>
      </c>
      <c r="G70" s="134">
        <f>IFERROR(VLOOKUP(B70,'Egyéni lista'!$B$4:$L$263,6,0),0)</f>
        <v>0</v>
      </c>
      <c r="H70" s="134">
        <f>IFERROR(VLOOKUP(B70,'Egyéni lista'!$B$4:$L$263,7,0),0)</f>
        <v>0</v>
      </c>
      <c r="I70" s="135">
        <f>IFERROR(VLOOKUP(B70,'Egyéni lista'!$B$4:$L$263,8,0),0)</f>
        <v>0</v>
      </c>
      <c r="J70" s="133">
        <f>IFERROR(VLOOKUP(B70,'Egyéni lista'!$B$4:$L$263,9,0),0)</f>
        <v>0</v>
      </c>
      <c r="K70" s="151">
        <f>IFERROR(VLOOKUP(B70,'Egyéni lista'!$B$4:$L$263,10,0),0)</f>
        <v>0</v>
      </c>
      <c r="L70" s="45">
        <f>IFERROR(VLOOKUP(B70,'Egyéni lista'!$B$4:$L$263,11,0),0)</f>
        <v>0</v>
      </c>
      <c r="M70" s="42">
        <f t="shared" ref="M70" si="34">SUM(E68:H71)</f>
        <v>0</v>
      </c>
    </row>
    <row r="71" spans="1:13" ht="15.75" hidden="1" thickBot="1" x14ac:dyDescent="0.25">
      <c r="A71" s="218"/>
      <c r="B71" s="74"/>
      <c r="C71" s="46">
        <f>IFERROR(VLOOKUP(B71,'Egyéni lista'!$B$4:$L$263,2,0),0)</f>
        <v>0</v>
      </c>
      <c r="D71" s="51">
        <f>IFERROR(VLOOKUP(B71,'Egyéni lista'!$B$4:$L$263,3,0),0)</f>
        <v>0</v>
      </c>
      <c r="E71" s="136">
        <f>IFERROR(VLOOKUP(B71,'Egyéni lista'!$B$4:$L$263,4,0),0)</f>
        <v>0</v>
      </c>
      <c r="F71" s="137">
        <f>IFERROR(VLOOKUP(B71,'Egyéni lista'!$B$4:$L$263,5,0),0)</f>
        <v>0</v>
      </c>
      <c r="G71" s="137">
        <f>IFERROR(VLOOKUP(B71,'Egyéni lista'!$B$4:$L$263,6,0),0)</f>
        <v>0</v>
      </c>
      <c r="H71" s="137">
        <f>IFERROR(VLOOKUP(B71,'Egyéni lista'!$B$4:$L$263,7,0),0)</f>
        <v>0</v>
      </c>
      <c r="I71" s="138">
        <f>IFERROR(VLOOKUP(B71,'Egyéni lista'!$B$4:$L$263,8,0),0)</f>
        <v>0</v>
      </c>
      <c r="J71" s="139">
        <f>IFERROR(VLOOKUP(B71,'Egyéni lista'!$B$4:$L$263,9,0),0)</f>
        <v>0</v>
      </c>
      <c r="K71" s="152">
        <f>IFERROR(VLOOKUP(B71,'Egyéni lista'!$B$4:$L$263,10,0),0)</f>
        <v>0</v>
      </c>
      <c r="L71" s="48">
        <f>IFERROR(VLOOKUP(B71,'Egyéni lista'!$B$4:$L$263,11,0),0)</f>
        <v>0</v>
      </c>
      <c r="M71" s="49">
        <f t="shared" ref="M71" si="35">SUM(E68:H71)</f>
        <v>0</v>
      </c>
    </row>
    <row r="72" spans="1:13" ht="15" hidden="1" x14ac:dyDescent="0.2">
      <c r="A72" s="216" t="s">
        <v>33</v>
      </c>
      <c r="B72" s="72"/>
      <c r="C72" s="35">
        <f>IFERROR(VLOOKUP(B72,'Egyéni lista'!$B$4:$L$263,2,0),0)</f>
        <v>0</v>
      </c>
      <c r="D72" s="40">
        <f>IFERROR(VLOOKUP(B72,'Egyéni lista'!$B$4:$L$263,3,0),0)</f>
        <v>0</v>
      </c>
      <c r="E72" s="28">
        <f>IFERROR(VLOOKUP(B72,'Egyéni lista'!$B$4:$L$263,4,0),0)</f>
        <v>0</v>
      </c>
      <c r="F72" s="28">
        <f>IFERROR(VLOOKUP(B72,'Egyéni lista'!$B$4:$L$263,5,0),0)</f>
        <v>0</v>
      </c>
      <c r="G72" s="28">
        <f>IFERROR(VLOOKUP(B72,'Egyéni lista'!$B$4:$L$263,6,0),0)</f>
        <v>0</v>
      </c>
      <c r="H72" s="28">
        <f>IFERROR(VLOOKUP(B72,'Egyéni lista'!$B$4:$L$263,7,0),0)</f>
        <v>0</v>
      </c>
      <c r="I72" s="121">
        <f>IFERROR(VLOOKUP(B72,'Egyéni lista'!$B$4:$L$263,8,0),0)</f>
        <v>0</v>
      </c>
      <c r="J72" s="132">
        <f>IFERROR(VLOOKUP(B72,'Egyéni lista'!$B$4:$L$263,9,0),0)</f>
        <v>0</v>
      </c>
      <c r="K72" s="150">
        <f>IFERROR(VLOOKUP(B72,'Egyéni lista'!$B$4:$L$263,10,0),0)</f>
        <v>0</v>
      </c>
      <c r="L72" s="37">
        <f>IFERROR(VLOOKUP(B72,'Egyéni lista'!$B$4:$L$263,11,0),0)</f>
        <v>0</v>
      </c>
      <c r="M72" s="38">
        <f t="shared" ref="M72" si="36">SUM(E72:H75)</f>
        <v>0</v>
      </c>
    </row>
    <row r="73" spans="1:13" ht="15" hidden="1" x14ac:dyDescent="0.2">
      <c r="A73" s="217"/>
      <c r="B73" s="73"/>
      <c r="C73" s="39">
        <f>IFERROR(VLOOKUP(B73,'Egyéni lista'!$B$4:$L$263,2,0),0)</f>
        <v>0</v>
      </c>
      <c r="D73" s="40">
        <f>IFERROR(VLOOKUP(B73,'Egyéni lista'!$B$4:$L$263,3,0),0)</f>
        <v>0</v>
      </c>
      <c r="E73" s="20">
        <f>IFERROR(VLOOKUP(B73,'Egyéni lista'!$B$4:$L$263,4,0),0)</f>
        <v>0</v>
      </c>
      <c r="F73" s="20">
        <f>IFERROR(VLOOKUP(B73,'Egyéni lista'!$B$4:$L$263,5,0),0)</f>
        <v>0</v>
      </c>
      <c r="G73" s="20">
        <f>IFERROR(VLOOKUP(B73,'Egyéni lista'!$B$4:$L$263,6,0),0)</f>
        <v>0</v>
      </c>
      <c r="H73" s="20">
        <f>IFERROR(VLOOKUP(B73,'Egyéni lista'!$B$4:$L$263,7,0),0)</f>
        <v>0</v>
      </c>
      <c r="I73" s="122">
        <f>IFERROR(VLOOKUP(B73,'Egyéni lista'!$B$4:$L$263,8,0),0)</f>
        <v>0</v>
      </c>
      <c r="J73" s="132">
        <f>IFERROR(VLOOKUP(B73,'Egyéni lista'!$B$4:$L$263,9,0),0)</f>
        <v>0</v>
      </c>
      <c r="K73" s="151">
        <f>IFERROR(VLOOKUP(B73,'Egyéni lista'!$B$4:$L$263,10,0),0)</f>
        <v>0</v>
      </c>
      <c r="L73" s="41">
        <f>IFERROR(VLOOKUP(B73,'Egyéni lista'!$B$4:$L$263,11,0),0)</f>
        <v>0</v>
      </c>
      <c r="M73" s="42">
        <f t="shared" ref="M73" si="37">SUM(E72:H75)</f>
        <v>0</v>
      </c>
    </row>
    <row r="74" spans="1:13" ht="15" hidden="1" x14ac:dyDescent="0.2">
      <c r="A74" s="217"/>
      <c r="B74" s="73"/>
      <c r="C74" s="43">
        <f>IFERROR(VLOOKUP(B74,'Egyéni lista'!$B$4:$L$263,2,0),0)</f>
        <v>0</v>
      </c>
      <c r="D74" s="44">
        <f>IFERROR(VLOOKUP(B74,'Egyéni lista'!$B$4:$L$263,3,0),0)</f>
        <v>0</v>
      </c>
      <c r="E74" s="134">
        <f>IFERROR(VLOOKUP(B74,'Egyéni lista'!$B$4:$L$263,4,0),0)</f>
        <v>0</v>
      </c>
      <c r="F74" s="134">
        <f>IFERROR(VLOOKUP(B74,'Egyéni lista'!$B$4:$L$263,5,0),0)</f>
        <v>0</v>
      </c>
      <c r="G74" s="134">
        <f>IFERROR(VLOOKUP(B74,'Egyéni lista'!$B$4:$L$263,6,0),0)</f>
        <v>0</v>
      </c>
      <c r="H74" s="134">
        <f>IFERROR(VLOOKUP(B74,'Egyéni lista'!$B$4:$L$263,7,0),0)</f>
        <v>0</v>
      </c>
      <c r="I74" s="135">
        <f>IFERROR(VLOOKUP(B74,'Egyéni lista'!$B$4:$L$263,8,0),0)</f>
        <v>0</v>
      </c>
      <c r="J74" s="133">
        <f>IFERROR(VLOOKUP(B74,'Egyéni lista'!$B$4:$L$263,9,0),0)</f>
        <v>0</v>
      </c>
      <c r="K74" s="151">
        <f>IFERROR(VLOOKUP(B74,'Egyéni lista'!$B$4:$L$263,10,0),0)</f>
        <v>0</v>
      </c>
      <c r="L74" s="45">
        <f>IFERROR(VLOOKUP(B74,'Egyéni lista'!$B$4:$L$263,11,0),0)</f>
        <v>0</v>
      </c>
      <c r="M74" s="42">
        <f t="shared" ref="M74" si="38">SUM(E72:H75)</f>
        <v>0</v>
      </c>
    </row>
    <row r="75" spans="1:13" ht="15.75" hidden="1" thickBot="1" x14ac:dyDescent="0.25">
      <c r="A75" s="218"/>
      <c r="B75" s="74"/>
      <c r="C75" s="46">
        <f>IFERROR(VLOOKUP(B75,'Egyéni lista'!$B$4:$L$263,2,0),0)</f>
        <v>0</v>
      </c>
      <c r="D75" s="51">
        <f>IFERROR(VLOOKUP(B75,'Egyéni lista'!$B$4:$L$263,3,0),0)</f>
        <v>0</v>
      </c>
      <c r="E75" s="136">
        <f>IFERROR(VLOOKUP(B75,'Egyéni lista'!$B$4:$L$263,4,0),0)</f>
        <v>0</v>
      </c>
      <c r="F75" s="137">
        <f>IFERROR(VLOOKUP(B75,'Egyéni lista'!$B$4:$L$263,5,0),0)</f>
        <v>0</v>
      </c>
      <c r="G75" s="137">
        <f>IFERROR(VLOOKUP(B75,'Egyéni lista'!$B$4:$L$263,6,0),0)</f>
        <v>0</v>
      </c>
      <c r="H75" s="137">
        <f>IFERROR(VLOOKUP(B75,'Egyéni lista'!$B$4:$L$263,7,0),0)</f>
        <v>0</v>
      </c>
      <c r="I75" s="138">
        <f>IFERROR(VLOOKUP(B75,'Egyéni lista'!$B$4:$L$263,8,0),0)</f>
        <v>0</v>
      </c>
      <c r="J75" s="139">
        <f>IFERROR(VLOOKUP(B75,'Egyéni lista'!$B$4:$L$263,9,0),0)</f>
        <v>0</v>
      </c>
      <c r="K75" s="152">
        <f>IFERROR(VLOOKUP(B75,'Egyéni lista'!$B$4:$L$263,10,0),0)</f>
        <v>0</v>
      </c>
      <c r="L75" s="48">
        <f>IFERROR(VLOOKUP(B75,'Egyéni lista'!$B$4:$L$263,11,0),0)</f>
        <v>0</v>
      </c>
      <c r="M75" s="49">
        <f t="shared" ref="M75" si="39">SUM(E72:H75)</f>
        <v>0</v>
      </c>
    </row>
    <row r="76" spans="1:13" ht="15" hidden="1" x14ac:dyDescent="0.2">
      <c r="A76" s="216" t="s">
        <v>34</v>
      </c>
      <c r="B76" s="72"/>
      <c r="C76" s="35">
        <f>IFERROR(VLOOKUP(B76,'Egyéni lista'!$B$4:$L$263,2,0),0)</f>
        <v>0</v>
      </c>
      <c r="D76" s="40">
        <f>IFERROR(VLOOKUP(B76,'Egyéni lista'!$B$4:$L$263,3,0),0)</f>
        <v>0</v>
      </c>
      <c r="E76" s="28">
        <f>IFERROR(VLOOKUP(B76,'Egyéni lista'!$B$4:$L$263,4,0),0)</f>
        <v>0</v>
      </c>
      <c r="F76" s="28">
        <f>IFERROR(VLOOKUP(B76,'Egyéni lista'!$B$4:$L$263,5,0),0)</f>
        <v>0</v>
      </c>
      <c r="G76" s="28">
        <f>IFERROR(VLOOKUP(B76,'Egyéni lista'!$B$4:$L$263,6,0),0)</f>
        <v>0</v>
      </c>
      <c r="H76" s="28">
        <f>IFERROR(VLOOKUP(B76,'Egyéni lista'!$B$4:$L$263,7,0),0)</f>
        <v>0</v>
      </c>
      <c r="I76" s="121">
        <f>IFERROR(VLOOKUP(B76,'Egyéni lista'!$B$4:$L$263,8,0),0)</f>
        <v>0</v>
      </c>
      <c r="J76" s="132">
        <f>IFERROR(VLOOKUP(B76,'Egyéni lista'!$B$4:$L$263,9,0),0)</f>
        <v>0</v>
      </c>
      <c r="K76" s="150">
        <f>IFERROR(VLOOKUP(B76,'Egyéni lista'!$B$4:$L$263,10,0),0)</f>
        <v>0</v>
      </c>
      <c r="L76" s="37">
        <f>IFERROR(VLOOKUP(B76,'Egyéni lista'!$B$4:$L$263,11,0),0)</f>
        <v>0</v>
      </c>
      <c r="M76" s="38">
        <f t="shared" ref="M76" si="40">SUM(E76:H79)</f>
        <v>0</v>
      </c>
    </row>
    <row r="77" spans="1:13" ht="15" hidden="1" x14ac:dyDescent="0.2">
      <c r="A77" s="217"/>
      <c r="B77" s="73"/>
      <c r="C77" s="39">
        <f>IFERROR(VLOOKUP(B77,'Egyéni lista'!$B$4:$L$263,2,0),0)</f>
        <v>0</v>
      </c>
      <c r="D77" s="40">
        <f>IFERROR(VLOOKUP(B77,'Egyéni lista'!$B$4:$L$263,3,0),0)</f>
        <v>0</v>
      </c>
      <c r="E77" s="20">
        <f>IFERROR(VLOOKUP(B77,'Egyéni lista'!$B$4:$L$263,4,0),0)</f>
        <v>0</v>
      </c>
      <c r="F77" s="20">
        <f>IFERROR(VLOOKUP(B77,'Egyéni lista'!$B$4:$L$263,5,0),0)</f>
        <v>0</v>
      </c>
      <c r="G77" s="20">
        <f>IFERROR(VLOOKUP(B77,'Egyéni lista'!$B$4:$L$263,6,0),0)</f>
        <v>0</v>
      </c>
      <c r="H77" s="20">
        <f>IFERROR(VLOOKUP(B77,'Egyéni lista'!$B$4:$L$263,7,0),0)</f>
        <v>0</v>
      </c>
      <c r="I77" s="122">
        <f>IFERROR(VLOOKUP(B77,'Egyéni lista'!$B$4:$L$263,8,0),0)</f>
        <v>0</v>
      </c>
      <c r="J77" s="132">
        <f>IFERROR(VLOOKUP(B77,'Egyéni lista'!$B$4:$L$263,9,0),0)</f>
        <v>0</v>
      </c>
      <c r="K77" s="151">
        <f>IFERROR(VLOOKUP(B77,'Egyéni lista'!$B$4:$L$263,10,0),0)</f>
        <v>0</v>
      </c>
      <c r="L77" s="41">
        <f>IFERROR(VLOOKUP(B77,'Egyéni lista'!$B$4:$L$263,11,0),0)</f>
        <v>0</v>
      </c>
      <c r="M77" s="42">
        <f t="shared" ref="M77" si="41">SUM(E76:H79)</f>
        <v>0</v>
      </c>
    </row>
    <row r="78" spans="1:13" ht="15" hidden="1" x14ac:dyDescent="0.2">
      <c r="A78" s="217"/>
      <c r="B78" s="73"/>
      <c r="C78" s="43">
        <f>IFERROR(VLOOKUP(B78,'Egyéni lista'!$B$4:$L$263,2,0),0)</f>
        <v>0</v>
      </c>
      <c r="D78" s="44">
        <f>IFERROR(VLOOKUP(B78,'Egyéni lista'!$B$4:$L$263,3,0),0)</f>
        <v>0</v>
      </c>
      <c r="E78" s="134">
        <f>IFERROR(VLOOKUP(B78,'Egyéni lista'!$B$4:$L$263,4,0),0)</f>
        <v>0</v>
      </c>
      <c r="F78" s="134">
        <f>IFERROR(VLOOKUP(B78,'Egyéni lista'!$B$4:$L$263,5,0),0)</f>
        <v>0</v>
      </c>
      <c r="G78" s="134">
        <f>IFERROR(VLOOKUP(B78,'Egyéni lista'!$B$4:$L$263,6,0),0)</f>
        <v>0</v>
      </c>
      <c r="H78" s="134">
        <f>IFERROR(VLOOKUP(B78,'Egyéni lista'!$B$4:$L$263,7,0),0)</f>
        <v>0</v>
      </c>
      <c r="I78" s="135">
        <f>IFERROR(VLOOKUP(B78,'Egyéni lista'!$B$4:$L$263,8,0),0)</f>
        <v>0</v>
      </c>
      <c r="J78" s="133">
        <f>IFERROR(VLOOKUP(B78,'Egyéni lista'!$B$4:$L$263,9,0),0)</f>
        <v>0</v>
      </c>
      <c r="K78" s="151">
        <f>IFERROR(VLOOKUP(B78,'Egyéni lista'!$B$4:$L$263,10,0),0)</f>
        <v>0</v>
      </c>
      <c r="L78" s="45">
        <f>IFERROR(VLOOKUP(B78,'Egyéni lista'!$B$4:$L$263,11,0),0)</f>
        <v>0</v>
      </c>
      <c r="M78" s="42">
        <f t="shared" ref="M78" si="42">SUM(E76:H79)</f>
        <v>0</v>
      </c>
    </row>
    <row r="79" spans="1:13" ht="15.75" hidden="1" thickBot="1" x14ac:dyDescent="0.25">
      <c r="A79" s="218"/>
      <c r="B79" s="74"/>
      <c r="C79" s="46">
        <f>IFERROR(VLOOKUP(B79,'Egyéni lista'!$B$4:$L$263,2,0),0)</f>
        <v>0</v>
      </c>
      <c r="D79" s="51">
        <f>IFERROR(VLOOKUP(B79,'Egyéni lista'!$B$4:$L$263,3,0),0)</f>
        <v>0</v>
      </c>
      <c r="E79" s="136">
        <f>IFERROR(VLOOKUP(B79,'Egyéni lista'!$B$4:$L$263,4,0),0)</f>
        <v>0</v>
      </c>
      <c r="F79" s="137">
        <f>IFERROR(VLOOKUP(B79,'Egyéni lista'!$B$4:$L$263,5,0),0)</f>
        <v>0</v>
      </c>
      <c r="G79" s="137">
        <f>IFERROR(VLOOKUP(B79,'Egyéni lista'!$B$4:$L$263,6,0),0)</f>
        <v>0</v>
      </c>
      <c r="H79" s="137">
        <f>IFERROR(VLOOKUP(B79,'Egyéni lista'!$B$4:$L$263,7,0),0)</f>
        <v>0</v>
      </c>
      <c r="I79" s="138">
        <f>IFERROR(VLOOKUP(B79,'Egyéni lista'!$B$4:$L$263,8,0),0)</f>
        <v>0</v>
      </c>
      <c r="J79" s="139">
        <f>IFERROR(VLOOKUP(B79,'Egyéni lista'!$B$4:$L$263,9,0),0)</f>
        <v>0</v>
      </c>
      <c r="K79" s="152">
        <f>IFERROR(VLOOKUP(B79,'Egyéni lista'!$B$4:$L$263,10,0),0)</f>
        <v>0</v>
      </c>
      <c r="L79" s="48">
        <f>IFERROR(VLOOKUP(B79,'Egyéni lista'!$B$4:$L$263,11,0),0)</f>
        <v>0</v>
      </c>
      <c r="M79" s="49">
        <f t="shared" ref="M79" si="43">SUM(E76:H79)</f>
        <v>0</v>
      </c>
    </row>
    <row r="80" spans="1:13" ht="15" hidden="1" x14ac:dyDescent="0.2">
      <c r="A80" s="216" t="s">
        <v>35</v>
      </c>
      <c r="B80" s="72"/>
      <c r="C80" s="35">
        <f>IFERROR(VLOOKUP(B80,'Egyéni lista'!$B$4:$L$263,2,0),0)</f>
        <v>0</v>
      </c>
      <c r="D80" s="40">
        <f>IFERROR(VLOOKUP(B80,'Egyéni lista'!$B$4:$L$263,3,0),0)</f>
        <v>0</v>
      </c>
      <c r="E80" s="28">
        <f>IFERROR(VLOOKUP(B80,'Egyéni lista'!$B$4:$L$263,4,0),0)</f>
        <v>0</v>
      </c>
      <c r="F80" s="28">
        <f>IFERROR(VLOOKUP(B80,'Egyéni lista'!$B$4:$L$263,5,0),0)</f>
        <v>0</v>
      </c>
      <c r="G80" s="28">
        <f>IFERROR(VLOOKUP(B80,'Egyéni lista'!$B$4:$L$263,6,0),0)</f>
        <v>0</v>
      </c>
      <c r="H80" s="28">
        <f>IFERROR(VLOOKUP(B80,'Egyéni lista'!$B$4:$L$263,7,0),0)</f>
        <v>0</v>
      </c>
      <c r="I80" s="121">
        <f>IFERROR(VLOOKUP(B80,'Egyéni lista'!$B$4:$L$263,8,0),0)</f>
        <v>0</v>
      </c>
      <c r="J80" s="132">
        <f>IFERROR(VLOOKUP(B80,'Egyéni lista'!$B$4:$L$263,9,0),0)</f>
        <v>0</v>
      </c>
      <c r="K80" s="150">
        <f>IFERROR(VLOOKUP(B80,'Egyéni lista'!$B$4:$L$263,10,0),0)</f>
        <v>0</v>
      </c>
      <c r="L80" s="37">
        <f>IFERROR(VLOOKUP(B80,'Egyéni lista'!$B$4:$L$263,11,0),0)</f>
        <v>0</v>
      </c>
      <c r="M80" s="38">
        <f t="shared" ref="M80" si="44">SUM(E80:H83)</f>
        <v>0</v>
      </c>
    </row>
    <row r="81" spans="1:13" ht="15" hidden="1" x14ac:dyDescent="0.2">
      <c r="A81" s="217"/>
      <c r="B81" s="73"/>
      <c r="C81" s="39">
        <f>IFERROR(VLOOKUP(B81,'Egyéni lista'!$B$4:$L$263,2,0),0)</f>
        <v>0</v>
      </c>
      <c r="D81" s="40">
        <f>IFERROR(VLOOKUP(B81,'Egyéni lista'!$B$4:$L$263,3,0),0)</f>
        <v>0</v>
      </c>
      <c r="E81" s="20">
        <f>IFERROR(VLOOKUP(B81,'Egyéni lista'!$B$4:$L$263,4,0),0)</f>
        <v>0</v>
      </c>
      <c r="F81" s="20">
        <f>IFERROR(VLOOKUP(B81,'Egyéni lista'!$B$4:$L$263,5,0),0)</f>
        <v>0</v>
      </c>
      <c r="G81" s="20">
        <f>IFERROR(VLOOKUP(B81,'Egyéni lista'!$B$4:$L$263,6,0),0)</f>
        <v>0</v>
      </c>
      <c r="H81" s="20">
        <f>IFERROR(VLOOKUP(B81,'Egyéni lista'!$B$4:$L$263,7,0),0)</f>
        <v>0</v>
      </c>
      <c r="I81" s="122">
        <f>IFERROR(VLOOKUP(B81,'Egyéni lista'!$B$4:$L$263,8,0),0)</f>
        <v>0</v>
      </c>
      <c r="J81" s="132">
        <f>IFERROR(VLOOKUP(B81,'Egyéni lista'!$B$4:$L$263,9,0),0)</f>
        <v>0</v>
      </c>
      <c r="K81" s="151">
        <f>IFERROR(VLOOKUP(B81,'Egyéni lista'!$B$4:$L$263,10,0),0)</f>
        <v>0</v>
      </c>
      <c r="L81" s="41">
        <f>IFERROR(VLOOKUP(B81,'Egyéni lista'!$B$4:$L$263,11,0),0)</f>
        <v>0</v>
      </c>
      <c r="M81" s="42">
        <f t="shared" ref="M81" si="45">SUM(E80:H83)</f>
        <v>0</v>
      </c>
    </row>
    <row r="82" spans="1:13" ht="15" hidden="1" x14ac:dyDescent="0.2">
      <c r="A82" s="217"/>
      <c r="B82" s="73"/>
      <c r="C82" s="43">
        <f>IFERROR(VLOOKUP(B82,'Egyéni lista'!$B$4:$L$263,2,0),0)</f>
        <v>0</v>
      </c>
      <c r="D82" s="44">
        <f>IFERROR(VLOOKUP(B82,'Egyéni lista'!$B$4:$L$263,3,0),0)</f>
        <v>0</v>
      </c>
      <c r="E82" s="134">
        <f>IFERROR(VLOOKUP(B82,'Egyéni lista'!$B$4:$L$263,4,0),0)</f>
        <v>0</v>
      </c>
      <c r="F82" s="134">
        <f>IFERROR(VLOOKUP(B82,'Egyéni lista'!$B$4:$L$263,5,0),0)</f>
        <v>0</v>
      </c>
      <c r="G82" s="134">
        <f>IFERROR(VLOOKUP(B82,'Egyéni lista'!$B$4:$L$263,6,0),0)</f>
        <v>0</v>
      </c>
      <c r="H82" s="134">
        <f>IFERROR(VLOOKUP(B82,'Egyéni lista'!$B$4:$L$263,7,0),0)</f>
        <v>0</v>
      </c>
      <c r="I82" s="135">
        <f>IFERROR(VLOOKUP(B82,'Egyéni lista'!$B$4:$L$263,8,0),0)</f>
        <v>0</v>
      </c>
      <c r="J82" s="133">
        <f>IFERROR(VLOOKUP(B82,'Egyéni lista'!$B$4:$L$263,9,0),0)</f>
        <v>0</v>
      </c>
      <c r="K82" s="151">
        <f>IFERROR(VLOOKUP(B82,'Egyéni lista'!$B$4:$L$263,10,0),0)</f>
        <v>0</v>
      </c>
      <c r="L82" s="45">
        <f>IFERROR(VLOOKUP(B82,'Egyéni lista'!$B$4:$L$263,11,0),0)</f>
        <v>0</v>
      </c>
      <c r="M82" s="42">
        <f t="shared" ref="M82" si="46">SUM(E80:H83)</f>
        <v>0</v>
      </c>
    </row>
    <row r="83" spans="1:13" ht="15.75" hidden="1" thickBot="1" x14ac:dyDescent="0.25">
      <c r="A83" s="218"/>
      <c r="B83" s="74"/>
      <c r="C83" s="46">
        <f>IFERROR(VLOOKUP(B83,'Egyéni lista'!$B$4:$L$263,2,0),0)</f>
        <v>0</v>
      </c>
      <c r="D83" s="47">
        <f>IFERROR(VLOOKUP(B83,'Egyéni lista'!$B$4:$L$263,3,0),0)</f>
        <v>0</v>
      </c>
      <c r="E83" s="136">
        <f>IFERROR(VLOOKUP(B83,'Egyéni lista'!$B$4:$L$263,4,0),0)</f>
        <v>0</v>
      </c>
      <c r="F83" s="137">
        <f>IFERROR(VLOOKUP(B83,'Egyéni lista'!$B$4:$L$263,5,0),0)</f>
        <v>0</v>
      </c>
      <c r="G83" s="137">
        <f>IFERROR(VLOOKUP(B83,'Egyéni lista'!$B$4:$L$263,6,0),0)</f>
        <v>0</v>
      </c>
      <c r="H83" s="137">
        <f>IFERROR(VLOOKUP(B83,'Egyéni lista'!$B$4:$L$263,7,0),0)</f>
        <v>0</v>
      </c>
      <c r="I83" s="138">
        <f>IFERROR(VLOOKUP(B83,'Egyéni lista'!$B$4:$L$263,8,0),0)</f>
        <v>0</v>
      </c>
      <c r="J83" s="139">
        <f>IFERROR(VLOOKUP(B83,'Egyéni lista'!$B$4:$L$263,9,0),0)</f>
        <v>0</v>
      </c>
      <c r="K83" s="152">
        <f>IFERROR(VLOOKUP(B83,'Egyéni lista'!$B$4:$L$263,10,0),0)</f>
        <v>0</v>
      </c>
      <c r="L83" s="48">
        <f>IFERROR(VLOOKUP(B83,'Egyéni lista'!$B$4:$L$263,11,0),0)</f>
        <v>0</v>
      </c>
      <c r="M83" s="49">
        <f t="shared" ref="M83" si="47">SUM(E80:H83)</f>
        <v>0</v>
      </c>
    </row>
    <row r="84" spans="1:13" ht="15" hidden="1" x14ac:dyDescent="0.2">
      <c r="A84" s="216" t="s">
        <v>36</v>
      </c>
      <c r="B84" s="72"/>
      <c r="C84" s="35">
        <f>IFERROR(VLOOKUP(B84,'Egyéni lista'!$B$4:$L$263,2,0),0)</f>
        <v>0</v>
      </c>
      <c r="D84" s="36">
        <f>IFERROR(VLOOKUP(B84,'Egyéni lista'!$B$4:$L$263,3,0),0)</f>
        <v>0</v>
      </c>
      <c r="E84" s="28">
        <f>IFERROR(VLOOKUP(B84,'Egyéni lista'!$B$4:$L$263,4,0),0)</f>
        <v>0</v>
      </c>
      <c r="F84" s="28">
        <f>IFERROR(VLOOKUP(B84,'Egyéni lista'!$B$4:$L$263,5,0),0)</f>
        <v>0</v>
      </c>
      <c r="G84" s="28">
        <f>IFERROR(VLOOKUP(B84,'Egyéni lista'!$B$4:$L$263,6,0),0)</f>
        <v>0</v>
      </c>
      <c r="H84" s="28">
        <f>IFERROR(VLOOKUP(B84,'Egyéni lista'!$B$4:$L$263,7,0),0)</f>
        <v>0</v>
      </c>
      <c r="I84" s="121">
        <f>IFERROR(VLOOKUP(B84,'Egyéni lista'!$B$4:$L$263,8,0),0)</f>
        <v>0</v>
      </c>
      <c r="J84" s="132">
        <f>IFERROR(VLOOKUP(B84,'Egyéni lista'!$B$4:$L$263,9,0),0)</f>
        <v>0</v>
      </c>
      <c r="K84" s="150">
        <f>IFERROR(VLOOKUP(B84,'Egyéni lista'!$B$4:$L$263,10,0),0)</f>
        <v>0</v>
      </c>
      <c r="L84" s="37">
        <f>IFERROR(VLOOKUP(B84,'Egyéni lista'!$B$4:$L$263,11,0),0)</f>
        <v>0</v>
      </c>
      <c r="M84" s="38">
        <f t="shared" ref="M84" si="48">SUM(E84:H87)</f>
        <v>0</v>
      </c>
    </row>
    <row r="85" spans="1:13" ht="15" hidden="1" x14ac:dyDescent="0.2">
      <c r="A85" s="217"/>
      <c r="B85" s="73"/>
      <c r="C85" s="39">
        <f>IFERROR(VLOOKUP(B85,'Egyéni lista'!$B$4:$L$263,2,0),0)</f>
        <v>0</v>
      </c>
      <c r="D85" s="40">
        <f>IFERROR(VLOOKUP(B85,'Egyéni lista'!$B$4:$L$263,3,0),0)</f>
        <v>0</v>
      </c>
      <c r="E85" s="20">
        <f>IFERROR(VLOOKUP(B85,'Egyéni lista'!$B$4:$L$263,4,0),0)</f>
        <v>0</v>
      </c>
      <c r="F85" s="20">
        <f>IFERROR(VLOOKUP(B85,'Egyéni lista'!$B$4:$L$263,5,0),0)</f>
        <v>0</v>
      </c>
      <c r="G85" s="20">
        <f>IFERROR(VLOOKUP(B85,'Egyéni lista'!$B$4:$L$263,6,0),0)</f>
        <v>0</v>
      </c>
      <c r="H85" s="20">
        <f>IFERROR(VLOOKUP(B85,'Egyéni lista'!$B$4:$L$263,7,0),0)</f>
        <v>0</v>
      </c>
      <c r="I85" s="122">
        <f>IFERROR(VLOOKUP(B85,'Egyéni lista'!$B$4:$L$263,8,0),0)</f>
        <v>0</v>
      </c>
      <c r="J85" s="132">
        <f>IFERROR(VLOOKUP(B85,'Egyéni lista'!$B$4:$L$263,9,0),0)</f>
        <v>0</v>
      </c>
      <c r="K85" s="151">
        <f>IFERROR(VLOOKUP(B85,'Egyéni lista'!$B$4:$L$263,10,0),0)</f>
        <v>0</v>
      </c>
      <c r="L85" s="41">
        <f>IFERROR(VLOOKUP(B85,'Egyéni lista'!$B$4:$L$263,11,0),0)</f>
        <v>0</v>
      </c>
      <c r="M85" s="42">
        <f t="shared" ref="M85" si="49">SUM(E84:H87)</f>
        <v>0</v>
      </c>
    </row>
    <row r="86" spans="1:13" ht="15" hidden="1" x14ac:dyDescent="0.2">
      <c r="A86" s="217"/>
      <c r="B86" s="73"/>
      <c r="C86" s="43">
        <f>IFERROR(VLOOKUP(B86,'Egyéni lista'!$B$4:$L$263,2,0),0)</f>
        <v>0</v>
      </c>
      <c r="D86" s="44">
        <f>IFERROR(VLOOKUP(B86,'Egyéni lista'!$B$4:$L$263,3,0),0)</f>
        <v>0</v>
      </c>
      <c r="E86" s="134">
        <f>IFERROR(VLOOKUP(B86,'Egyéni lista'!$B$4:$L$263,4,0),0)</f>
        <v>0</v>
      </c>
      <c r="F86" s="134">
        <f>IFERROR(VLOOKUP(B86,'Egyéni lista'!$B$4:$L$263,5,0),0)</f>
        <v>0</v>
      </c>
      <c r="G86" s="134">
        <f>IFERROR(VLOOKUP(B86,'Egyéni lista'!$B$4:$L$263,6,0),0)</f>
        <v>0</v>
      </c>
      <c r="H86" s="134">
        <f>IFERROR(VLOOKUP(B86,'Egyéni lista'!$B$4:$L$263,7,0),0)</f>
        <v>0</v>
      </c>
      <c r="I86" s="135">
        <f>IFERROR(VLOOKUP(B86,'Egyéni lista'!$B$4:$L$263,8,0),0)</f>
        <v>0</v>
      </c>
      <c r="J86" s="133">
        <f>IFERROR(VLOOKUP(B86,'Egyéni lista'!$B$4:$L$263,9,0),0)</f>
        <v>0</v>
      </c>
      <c r="K86" s="151">
        <f>IFERROR(VLOOKUP(B86,'Egyéni lista'!$B$4:$L$263,10,0),0)</f>
        <v>0</v>
      </c>
      <c r="L86" s="45">
        <f>IFERROR(VLOOKUP(B86,'Egyéni lista'!$B$4:$L$263,11,0),0)</f>
        <v>0</v>
      </c>
      <c r="M86" s="42">
        <f t="shared" ref="M86" si="50">SUM(E84:H87)</f>
        <v>0</v>
      </c>
    </row>
    <row r="87" spans="1:13" ht="15.75" hidden="1" thickBot="1" x14ac:dyDescent="0.25">
      <c r="A87" s="218"/>
      <c r="B87" s="74"/>
      <c r="C87" s="46">
        <f>IFERROR(VLOOKUP(B87,'Egyéni lista'!$B$4:$L$263,2,0),0)</f>
        <v>0</v>
      </c>
      <c r="D87" s="51">
        <f>IFERROR(VLOOKUP(B87,'Egyéni lista'!$B$4:$L$263,3,0),0)</f>
        <v>0</v>
      </c>
      <c r="E87" s="136">
        <f>IFERROR(VLOOKUP(B87,'Egyéni lista'!$B$4:$L$263,4,0),0)</f>
        <v>0</v>
      </c>
      <c r="F87" s="137">
        <f>IFERROR(VLOOKUP(B87,'Egyéni lista'!$B$4:$L$263,5,0),0)</f>
        <v>0</v>
      </c>
      <c r="G87" s="137">
        <f>IFERROR(VLOOKUP(B87,'Egyéni lista'!$B$4:$L$263,6,0),0)</f>
        <v>0</v>
      </c>
      <c r="H87" s="137">
        <f>IFERROR(VLOOKUP(B87,'Egyéni lista'!$B$4:$L$263,7,0),0)</f>
        <v>0</v>
      </c>
      <c r="I87" s="138">
        <f>IFERROR(VLOOKUP(B87,'Egyéni lista'!$B$4:$L$263,8,0),0)</f>
        <v>0</v>
      </c>
      <c r="J87" s="139">
        <f>IFERROR(VLOOKUP(B87,'Egyéni lista'!$B$4:$L$263,9,0),0)</f>
        <v>0</v>
      </c>
      <c r="K87" s="152">
        <f>IFERROR(VLOOKUP(B87,'Egyéni lista'!$B$4:$L$263,10,0),0)</f>
        <v>0</v>
      </c>
      <c r="L87" s="48">
        <f>IFERROR(VLOOKUP(B87,'Egyéni lista'!$B$4:$L$263,11,0),0)</f>
        <v>0</v>
      </c>
      <c r="M87" s="49">
        <f t="shared" ref="M87" si="51">SUM(E84:H87)</f>
        <v>0</v>
      </c>
    </row>
    <row r="88" spans="1:13" ht="15" hidden="1" x14ac:dyDescent="0.2">
      <c r="A88" s="216" t="s">
        <v>37</v>
      </c>
      <c r="B88" s="72"/>
      <c r="C88" s="35">
        <f>IFERROR(VLOOKUP(B88,'Egyéni lista'!$B$4:$L$263,2,0),0)</f>
        <v>0</v>
      </c>
      <c r="D88" s="40">
        <f>IFERROR(VLOOKUP(B88,'Egyéni lista'!$B$4:$L$263,3,0),0)</f>
        <v>0</v>
      </c>
      <c r="E88" s="28">
        <f>IFERROR(VLOOKUP(B88,'Egyéni lista'!$B$4:$L$263,4,0),0)</f>
        <v>0</v>
      </c>
      <c r="F88" s="28">
        <f>IFERROR(VLOOKUP(B88,'Egyéni lista'!$B$4:$L$263,5,0),0)</f>
        <v>0</v>
      </c>
      <c r="G88" s="28">
        <f>IFERROR(VLOOKUP(B88,'Egyéni lista'!$B$4:$L$263,6,0),0)</f>
        <v>0</v>
      </c>
      <c r="H88" s="28">
        <f>IFERROR(VLOOKUP(B88,'Egyéni lista'!$B$4:$L$263,7,0),0)</f>
        <v>0</v>
      </c>
      <c r="I88" s="121">
        <f>IFERROR(VLOOKUP(B88,'Egyéni lista'!$B$4:$L$263,8,0),0)</f>
        <v>0</v>
      </c>
      <c r="J88" s="132">
        <f>IFERROR(VLOOKUP(B88,'Egyéni lista'!$B$4:$L$263,9,0),0)</f>
        <v>0</v>
      </c>
      <c r="K88" s="150">
        <f>IFERROR(VLOOKUP(B88,'Egyéni lista'!$B$4:$L$263,10,0),0)</f>
        <v>0</v>
      </c>
      <c r="L88" s="37">
        <f>IFERROR(VLOOKUP(B88,'Egyéni lista'!$B$4:$L$263,11,0),0)</f>
        <v>0</v>
      </c>
      <c r="M88" s="38">
        <f t="shared" ref="M88" si="52">SUM(E88:H91)</f>
        <v>0</v>
      </c>
    </row>
    <row r="89" spans="1:13" ht="15" hidden="1" x14ac:dyDescent="0.2">
      <c r="A89" s="217"/>
      <c r="B89" s="73"/>
      <c r="C89" s="39">
        <f>IFERROR(VLOOKUP(B89,'Egyéni lista'!$B$4:$L$263,2,0),0)</f>
        <v>0</v>
      </c>
      <c r="D89" s="40">
        <f>IFERROR(VLOOKUP(B89,'Egyéni lista'!$B$4:$L$263,3,0),0)</f>
        <v>0</v>
      </c>
      <c r="E89" s="20">
        <f>IFERROR(VLOOKUP(B89,'Egyéni lista'!$B$4:$L$263,4,0),0)</f>
        <v>0</v>
      </c>
      <c r="F89" s="20">
        <f>IFERROR(VLOOKUP(B89,'Egyéni lista'!$B$4:$L$263,5,0),0)</f>
        <v>0</v>
      </c>
      <c r="G89" s="20">
        <f>IFERROR(VLOOKUP(B89,'Egyéni lista'!$B$4:$L$263,6,0),0)</f>
        <v>0</v>
      </c>
      <c r="H89" s="20">
        <f>IFERROR(VLOOKUP(B89,'Egyéni lista'!$B$4:$L$263,7,0),0)</f>
        <v>0</v>
      </c>
      <c r="I89" s="122">
        <f>IFERROR(VLOOKUP(B89,'Egyéni lista'!$B$4:$L$263,8,0),0)</f>
        <v>0</v>
      </c>
      <c r="J89" s="132">
        <f>IFERROR(VLOOKUP(B89,'Egyéni lista'!$B$4:$L$263,9,0),0)</f>
        <v>0</v>
      </c>
      <c r="K89" s="151">
        <f>IFERROR(VLOOKUP(B89,'Egyéni lista'!$B$4:$L$263,10,0),0)</f>
        <v>0</v>
      </c>
      <c r="L89" s="41">
        <f>IFERROR(VLOOKUP(B89,'Egyéni lista'!$B$4:$L$263,11,0),0)</f>
        <v>0</v>
      </c>
      <c r="M89" s="42">
        <f t="shared" ref="M89" si="53">SUM(E88:H91)</f>
        <v>0</v>
      </c>
    </row>
    <row r="90" spans="1:13" ht="15" hidden="1" x14ac:dyDescent="0.2">
      <c r="A90" s="217"/>
      <c r="B90" s="73"/>
      <c r="C90" s="43">
        <f>IFERROR(VLOOKUP(B90,'Egyéni lista'!$B$4:$L$263,2,0),0)</f>
        <v>0</v>
      </c>
      <c r="D90" s="44">
        <f>IFERROR(VLOOKUP(B90,'Egyéni lista'!$B$4:$L$263,3,0),0)</f>
        <v>0</v>
      </c>
      <c r="E90" s="134">
        <f>IFERROR(VLOOKUP(B90,'Egyéni lista'!$B$4:$L$263,4,0),0)</f>
        <v>0</v>
      </c>
      <c r="F90" s="134">
        <f>IFERROR(VLOOKUP(B90,'Egyéni lista'!$B$4:$L$263,5,0),0)</f>
        <v>0</v>
      </c>
      <c r="G90" s="134">
        <f>IFERROR(VLOOKUP(B90,'Egyéni lista'!$B$4:$L$263,6,0),0)</f>
        <v>0</v>
      </c>
      <c r="H90" s="134">
        <f>IFERROR(VLOOKUP(B90,'Egyéni lista'!$B$4:$L$263,7,0),0)</f>
        <v>0</v>
      </c>
      <c r="I90" s="135">
        <f>IFERROR(VLOOKUP(B90,'Egyéni lista'!$B$4:$L$263,8,0),0)</f>
        <v>0</v>
      </c>
      <c r="J90" s="133">
        <f>IFERROR(VLOOKUP(B90,'Egyéni lista'!$B$4:$L$263,9,0),0)</f>
        <v>0</v>
      </c>
      <c r="K90" s="151">
        <f>IFERROR(VLOOKUP(B90,'Egyéni lista'!$B$4:$L$263,10,0),0)</f>
        <v>0</v>
      </c>
      <c r="L90" s="45">
        <f>IFERROR(VLOOKUP(B90,'Egyéni lista'!$B$4:$L$263,11,0),0)</f>
        <v>0</v>
      </c>
      <c r="M90" s="42">
        <f t="shared" ref="M90" si="54">SUM(E88:H91)</f>
        <v>0</v>
      </c>
    </row>
    <row r="91" spans="1:13" ht="15.75" hidden="1" thickBot="1" x14ac:dyDescent="0.25">
      <c r="A91" s="218"/>
      <c r="B91" s="74"/>
      <c r="C91" s="46">
        <f>IFERROR(VLOOKUP(B91,'Egyéni lista'!$B$4:$L$263,2,0),0)</f>
        <v>0</v>
      </c>
      <c r="D91" s="51">
        <f>IFERROR(VLOOKUP(B91,'Egyéni lista'!$B$4:$L$263,3,0),0)</f>
        <v>0</v>
      </c>
      <c r="E91" s="136">
        <f>IFERROR(VLOOKUP(B91,'Egyéni lista'!$B$4:$L$263,4,0),0)</f>
        <v>0</v>
      </c>
      <c r="F91" s="137">
        <f>IFERROR(VLOOKUP(B91,'Egyéni lista'!$B$4:$L$263,5,0),0)</f>
        <v>0</v>
      </c>
      <c r="G91" s="137">
        <f>IFERROR(VLOOKUP(B91,'Egyéni lista'!$B$4:$L$263,6,0),0)</f>
        <v>0</v>
      </c>
      <c r="H91" s="137">
        <f>IFERROR(VLOOKUP(B91,'Egyéni lista'!$B$4:$L$263,7,0),0)</f>
        <v>0</v>
      </c>
      <c r="I91" s="138">
        <f>IFERROR(VLOOKUP(B91,'Egyéni lista'!$B$4:$L$263,8,0),0)</f>
        <v>0</v>
      </c>
      <c r="J91" s="139">
        <f>IFERROR(VLOOKUP(B91,'Egyéni lista'!$B$4:$L$263,9,0),0)</f>
        <v>0</v>
      </c>
      <c r="K91" s="152">
        <f>IFERROR(VLOOKUP(B91,'Egyéni lista'!$B$4:$L$263,10,0),0)</f>
        <v>0</v>
      </c>
      <c r="L91" s="48">
        <f>IFERROR(VLOOKUP(B91,'Egyéni lista'!$B$4:$L$263,11,0),0)</f>
        <v>0</v>
      </c>
      <c r="M91" s="49">
        <f t="shared" ref="M91" si="55">SUM(E88:H91)</f>
        <v>0</v>
      </c>
    </row>
    <row r="92" spans="1:13" ht="15" hidden="1" x14ac:dyDescent="0.2">
      <c r="A92" s="216" t="s">
        <v>38</v>
      </c>
      <c r="B92" s="72"/>
      <c r="C92" s="35">
        <f>IFERROR(VLOOKUP(B92,'Egyéni lista'!$B$4:$L$263,2,0),0)</f>
        <v>0</v>
      </c>
      <c r="D92" s="40">
        <f>IFERROR(VLOOKUP(B92,'Egyéni lista'!$B$4:$L$263,3,0),0)</f>
        <v>0</v>
      </c>
      <c r="E92" s="28">
        <f>IFERROR(VLOOKUP(B92,'Egyéni lista'!$B$4:$L$263,4,0),0)</f>
        <v>0</v>
      </c>
      <c r="F92" s="28">
        <f>IFERROR(VLOOKUP(B92,'Egyéni lista'!$B$4:$L$263,5,0),0)</f>
        <v>0</v>
      </c>
      <c r="G92" s="28">
        <f>IFERROR(VLOOKUP(B92,'Egyéni lista'!$B$4:$L$263,6,0),0)</f>
        <v>0</v>
      </c>
      <c r="H92" s="28">
        <f>IFERROR(VLOOKUP(B92,'Egyéni lista'!$B$4:$L$263,7,0),0)</f>
        <v>0</v>
      </c>
      <c r="I92" s="121">
        <f>IFERROR(VLOOKUP(B92,'Egyéni lista'!$B$4:$L$263,8,0),0)</f>
        <v>0</v>
      </c>
      <c r="J92" s="132">
        <f>IFERROR(VLOOKUP(B92,'Egyéni lista'!$B$4:$L$263,9,0),0)</f>
        <v>0</v>
      </c>
      <c r="K92" s="150">
        <f>IFERROR(VLOOKUP(B92,'Egyéni lista'!$B$4:$L$263,10,0),0)</f>
        <v>0</v>
      </c>
      <c r="L92" s="37">
        <f>IFERROR(VLOOKUP(B92,'Egyéni lista'!$B$4:$L$263,11,0),0)</f>
        <v>0</v>
      </c>
      <c r="M92" s="38">
        <f t="shared" ref="M92" si="56">SUM(E92:H95)</f>
        <v>0</v>
      </c>
    </row>
    <row r="93" spans="1:13" ht="15" hidden="1" x14ac:dyDescent="0.2">
      <c r="A93" s="217"/>
      <c r="B93" s="73"/>
      <c r="C93" s="39">
        <f>IFERROR(VLOOKUP(B93,'Egyéni lista'!$B$4:$L$263,2,0),0)</f>
        <v>0</v>
      </c>
      <c r="D93" s="40">
        <f>IFERROR(VLOOKUP(B93,'Egyéni lista'!$B$4:$L$263,3,0),0)</f>
        <v>0</v>
      </c>
      <c r="E93" s="20">
        <f>IFERROR(VLOOKUP(B93,'Egyéni lista'!$B$4:$L$263,4,0),0)</f>
        <v>0</v>
      </c>
      <c r="F93" s="20">
        <f>IFERROR(VLOOKUP(B93,'Egyéni lista'!$B$4:$L$263,5,0),0)</f>
        <v>0</v>
      </c>
      <c r="G93" s="20">
        <f>IFERROR(VLOOKUP(B93,'Egyéni lista'!$B$4:$L$263,6,0),0)</f>
        <v>0</v>
      </c>
      <c r="H93" s="20">
        <f>IFERROR(VLOOKUP(B93,'Egyéni lista'!$B$4:$L$263,7,0),0)</f>
        <v>0</v>
      </c>
      <c r="I93" s="122">
        <f>IFERROR(VLOOKUP(B93,'Egyéni lista'!$B$4:$L$263,8,0),0)</f>
        <v>0</v>
      </c>
      <c r="J93" s="132">
        <f>IFERROR(VLOOKUP(B93,'Egyéni lista'!$B$4:$L$263,9,0),0)</f>
        <v>0</v>
      </c>
      <c r="K93" s="151">
        <f>IFERROR(VLOOKUP(B93,'Egyéni lista'!$B$4:$L$263,10,0),0)</f>
        <v>0</v>
      </c>
      <c r="L93" s="41">
        <f>IFERROR(VLOOKUP(B93,'Egyéni lista'!$B$4:$L$263,11,0),0)</f>
        <v>0</v>
      </c>
      <c r="M93" s="42">
        <f t="shared" ref="M93" si="57">SUM(E92:H95)</f>
        <v>0</v>
      </c>
    </row>
    <row r="94" spans="1:13" ht="15" hidden="1" x14ac:dyDescent="0.2">
      <c r="A94" s="217"/>
      <c r="B94" s="73"/>
      <c r="C94" s="43">
        <f>IFERROR(VLOOKUP(B94,'Egyéni lista'!$B$4:$L$263,2,0),0)</f>
        <v>0</v>
      </c>
      <c r="D94" s="44">
        <f>IFERROR(VLOOKUP(B94,'Egyéni lista'!$B$4:$L$263,3,0),0)</f>
        <v>0</v>
      </c>
      <c r="E94" s="134">
        <f>IFERROR(VLOOKUP(B94,'Egyéni lista'!$B$4:$L$263,4,0),0)</f>
        <v>0</v>
      </c>
      <c r="F94" s="134">
        <f>IFERROR(VLOOKUP(B94,'Egyéni lista'!$B$4:$L$263,5,0),0)</f>
        <v>0</v>
      </c>
      <c r="G94" s="134">
        <f>IFERROR(VLOOKUP(B94,'Egyéni lista'!$B$4:$L$263,6,0),0)</f>
        <v>0</v>
      </c>
      <c r="H94" s="134">
        <f>IFERROR(VLOOKUP(B94,'Egyéni lista'!$B$4:$L$263,7,0),0)</f>
        <v>0</v>
      </c>
      <c r="I94" s="135">
        <f>IFERROR(VLOOKUP(B94,'Egyéni lista'!$B$4:$L$263,8,0),0)</f>
        <v>0</v>
      </c>
      <c r="J94" s="133">
        <f>IFERROR(VLOOKUP(B94,'Egyéni lista'!$B$4:$L$263,9,0),0)</f>
        <v>0</v>
      </c>
      <c r="K94" s="151">
        <f>IFERROR(VLOOKUP(B94,'Egyéni lista'!$B$4:$L$263,10,0),0)</f>
        <v>0</v>
      </c>
      <c r="L94" s="45">
        <f>IFERROR(VLOOKUP(B94,'Egyéni lista'!$B$4:$L$263,11,0),0)</f>
        <v>0</v>
      </c>
      <c r="M94" s="42">
        <f t="shared" ref="M94" si="58">SUM(E92:H95)</f>
        <v>0</v>
      </c>
    </row>
    <row r="95" spans="1:13" ht="15.75" hidden="1" thickBot="1" x14ac:dyDescent="0.25">
      <c r="A95" s="218"/>
      <c r="B95" s="74"/>
      <c r="C95" s="46">
        <f>IFERROR(VLOOKUP(B95,'Egyéni lista'!$B$4:$L$263,2,0),0)</f>
        <v>0</v>
      </c>
      <c r="D95" s="51">
        <f>IFERROR(VLOOKUP(B95,'Egyéni lista'!$B$4:$L$263,3,0),0)</f>
        <v>0</v>
      </c>
      <c r="E95" s="136">
        <f>IFERROR(VLOOKUP(B95,'Egyéni lista'!$B$4:$L$263,4,0),0)</f>
        <v>0</v>
      </c>
      <c r="F95" s="137">
        <f>IFERROR(VLOOKUP(B95,'Egyéni lista'!$B$4:$L$263,5,0),0)</f>
        <v>0</v>
      </c>
      <c r="G95" s="137">
        <f>IFERROR(VLOOKUP(B95,'Egyéni lista'!$B$4:$L$263,6,0),0)</f>
        <v>0</v>
      </c>
      <c r="H95" s="137">
        <f>IFERROR(VLOOKUP(B95,'Egyéni lista'!$B$4:$L$263,7,0),0)</f>
        <v>0</v>
      </c>
      <c r="I95" s="138">
        <f>IFERROR(VLOOKUP(B95,'Egyéni lista'!$B$4:$L$263,8,0),0)</f>
        <v>0</v>
      </c>
      <c r="J95" s="139">
        <f>IFERROR(VLOOKUP(B95,'Egyéni lista'!$B$4:$L$263,9,0),0)</f>
        <v>0</v>
      </c>
      <c r="K95" s="152">
        <f>IFERROR(VLOOKUP(B95,'Egyéni lista'!$B$4:$L$263,10,0),0)</f>
        <v>0</v>
      </c>
      <c r="L95" s="48">
        <f>IFERROR(VLOOKUP(B95,'Egyéni lista'!$B$4:$L$263,11,0),0)</f>
        <v>0</v>
      </c>
      <c r="M95" s="49">
        <f t="shared" ref="M95" si="59">SUM(E92:H95)</f>
        <v>0</v>
      </c>
    </row>
    <row r="96" spans="1:13" ht="15" hidden="1" x14ac:dyDescent="0.2">
      <c r="A96" s="216" t="s">
        <v>39</v>
      </c>
      <c r="B96" s="72"/>
      <c r="C96" s="35">
        <f>IFERROR(VLOOKUP(B96,'Egyéni lista'!$B$4:$L$263,2,0),0)</f>
        <v>0</v>
      </c>
      <c r="D96" s="40">
        <f>IFERROR(VLOOKUP(B96,'Egyéni lista'!$B$4:$L$263,3,0),0)</f>
        <v>0</v>
      </c>
      <c r="E96" s="28">
        <f>IFERROR(VLOOKUP(B96,'Egyéni lista'!$B$4:$L$263,4,0),0)</f>
        <v>0</v>
      </c>
      <c r="F96" s="28">
        <f>IFERROR(VLOOKUP(B96,'Egyéni lista'!$B$4:$L$263,5,0),0)</f>
        <v>0</v>
      </c>
      <c r="G96" s="28">
        <f>IFERROR(VLOOKUP(B96,'Egyéni lista'!$B$4:$L$263,6,0),0)</f>
        <v>0</v>
      </c>
      <c r="H96" s="28">
        <f>IFERROR(VLOOKUP(B96,'Egyéni lista'!$B$4:$L$263,7,0),0)</f>
        <v>0</v>
      </c>
      <c r="I96" s="121">
        <f>IFERROR(VLOOKUP(B96,'Egyéni lista'!$B$4:$L$263,8,0),0)</f>
        <v>0</v>
      </c>
      <c r="J96" s="132">
        <f>IFERROR(VLOOKUP(B96,'Egyéni lista'!$B$4:$L$263,9,0),0)</f>
        <v>0</v>
      </c>
      <c r="K96" s="150">
        <f>IFERROR(VLOOKUP(B96,'Egyéni lista'!$B$4:$L$263,10,0),0)</f>
        <v>0</v>
      </c>
      <c r="L96" s="37">
        <f>IFERROR(VLOOKUP(B96,'Egyéni lista'!$B$4:$L$263,11,0),0)</f>
        <v>0</v>
      </c>
      <c r="M96" s="38">
        <f t="shared" ref="M96" si="60">SUM(E96:H99)</f>
        <v>0</v>
      </c>
    </row>
    <row r="97" spans="1:13" ht="15" hidden="1" x14ac:dyDescent="0.2">
      <c r="A97" s="217"/>
      <c r="B97" s="73"/>
      <c r="C97" s="39">
        <f>IFERROR(VLOOKUP(B97,'Egyéni lista'!$B$4:$L$263,2,0),0)</f>
        <v>0</v>
      </c>
      <c r="D97" s="40">
        <f>IFERROR(VLOOKUP(B97,'Egyéni lista'!$B$4:$L$263,3,0),0)</f>
        <v>0</v>
      </c>
      <c r="E97" s="20">
        <f>IFERROR(VLOOKUP(B97,'Egyéni lista'!$B$4:$L$263,4,0),0)</f>
        <v>0</v>
      </c>
      <c r="F97" s="20">
        <f>IFERROR(VLOOKUP(B97,'Egyéni lista'!$B$4:$L$263,5,0),0)</f>
        <v>0</v>
      </c>
      <c r="G97" s="20">
        <f>IFERROR(VLOOKUP(B97,'Egyéni lista'!$B$4:$L$263,6,0),0)</f>
        <v>0</v>
      </c>
      <c r="H97" s="20">
        <f>IFERROR(VLOOKUP(B97,'Egyéni lista'!$B$4:$L$263,7,0),0)</f>
        <v>0</v>
      </c>
      <c r="I97" s="122">
        <f>IFERROR(VLOOKUP(B97,'Egyéni lista'!$B$4:$L$263,8,0),0)</f>
        <v>0</v>
      </c>
      <c r="J97" s="132">
        <f>IFERROR(VLOOKUP(B97,'Egyéni lista'!$B$4:$L$263,9,0),0)</f>
        <v>0</v>
      </c>
      <c r="K97" s="151">
        <f>IFERROR(VLOOKUP(B97,'Egyéni lista'!$B$4:$L$263,10,0),0)</f>
        <v>0</v>
      </c>
      <c r="L97" s="41">
        <f>IFERROR(VLOOKUP(B97,'Egyéni lista'!$B$4:$L$263,11,0),0)</f>
        <v>0</v>
      </c>
      <c r="M97" s="42">
        <f t="shared" ref="M97" si="61">SUM(E96:H99)</f>
        <v>0</v>
      </c>
    </row>
    <row r="98" spans="1:13" ht="15" hidden="1" x14ac:dyDescent="0.2">
      <c r="A98" s="217"/>
      <c r="B98" s="73"/>
      <c r="C98" s="43">
        <f>IFERROR(VLOOKUP(B98,'Egyéni lista'!$B$4:$L$263,2,0),0)</f>
        <v>0</v>
      </c>
      <c r="D98" s="44">
        <f>IFERROR(VLOOKUP(B98,'Egyéni lista'!$B$4:$L$263,3,0),0)</f>
        <v>0</v>
      </c>
      <c r="E98" s="134">
        <f>IFERROR(VLOOKUP(B98,'Egyéni lista'!$B$4:$L$263,4,0),0)</f>
        <v>0</v>
      </c>
      <c r="F98" s="134">
        <f>IFERROR(VLOOKUP(B98,'Egyéni lista'!$B$4:$L$263,5,0),0)</f>
        <v>0</v>
      </c>
      <c r="G98" s="134">
        <f>IFERROR(VLOOKUP(B98,'Egyéni lista'!$B$4:$L$263,6,0),0)</f>
        <v>0</v>
      </c>
      <c r="H98" s="134">
        <f>IFERROR(VLOOKUP(B98,'Egyéni lista'!$B$4:$L$263,7,0),0)</f>
        <v>0</v>
      </c>
      <c r="I98" s="135">
        <f>IFERROR(VLOOKUP(B98,'Egyéni lista'!$B$4:$L$263,8,0),0)</f>
        <v>0</v>
      </c>
      <c r="J98" s="133">
        <f>IFERROR(VLOOKUP(B98,'Egyéni lista'!$B$4:$L$263,9,0),0)</f>
        <v>0</v>
      </c>
      <c r="K98" s="151">
        <f>IFERROR(VLOOKUP(B98,'Egyéni lista'!$B$4:$L$263,10,0),0)</f>
        <v>0</v>
      </c>
      <c r="L98" s="45">
        <f>IFERROR(VLOOKUP(B98,'Egyéni lista'!$B$4:$L$263,11,0),0)</f>
        <v>0</v>
      </c>
      <c r="M98" s="42">
        <f t="shared" ref="M98" si="62">SUM(E96:H99)</f>
        <v>0</v>
      </c>
    </row>
    <row r="99" spans="1:13" ht="15.75" hidden="1" thickBot="1" x14ac:dyDescent="0.25">
      <c r="A99" s="218"/>
      <c r="B99" s="74"/>
      <c r="C99" s="46">
        <f>IFERROR(VLOOKUP(B99,'Egyéni lista'!$B$4:$L$263,2,0),0)</f>
        <v>0</v>
      </c>
      <c r="D99" s="51">
        <f>IFERROR(VLOOKUP(B99,'Egyéni lista'!$B$4:$L$263,3,0),0)</f>
        <v>0</v>
      </c>
      <c r="E99" s="136">
        <f>IFERROR(VLOOKUP(B99,'Egyéni lista'!$B$4:$L$263,4,0),0)</f>
        <v>0</v>
      </c>
      <c r="F99" s="137">
        <f>IFERROR(VLOOKUP(B99,'Egyéni lista'!$B$4:$L$263,5,0),0)</f>
        <v>0</v>
      </c>
      <c r="G99" s="137">
        <f>IFERROR(VLOOKUP(B99,'Egyéni lista'!$B$4:$L$263,6,0),0)</f>
        <v>0</v>
      </c>
      <c r="H99" s="137">
        <f>IFERROR(VLOOKUP(B99,'Egyéni lista'!$B$4:$L$263,7,0),0)</f>
        <v>0</v>
      </c>
      <c r="I99" s="138">
        <f>IFERROR(VLOOKUP(B99,'Egyéni lista'!$B$4:$L$263,8,0),0)</f>
        <v>0</v>
      </c>
      <c r="J99" s="139">
        <f>IFERROR(VLOOKUP(B99,'Egyéni lista'!$B$4:$L$263,9,0),0)</f>
        <v>0</v>
      </c>
      <c r="K99" s="152">
        <f>IFERROR(VLOOKUP(B99,'Egyéni lista'!$B$4:$L$263,10,0),0)</f>
        <v>0</v>
      </c>
      <c r="L99" s="48">
        <f>IFERROR(VLOOKUP(B99,'Egyéni lista'!$B$4:$L$263,11,0),0)</f>
        <v>0</v>
      </c>
      <c r="M99" s="49">
        <f t="shared" ref="M99" si="63">SUM(E96:H99)</f>
        <v>0</v>
      </c>
    </row>
    <row r="100" spans="1:13" ht="15" hidden="1" x14ac:dyDescent="0.2">
      <c r="A100" s="216" t="s">
        <v>40</v>
      </c>
      <c r="B100" s="72"/>
      <c r="C100" s="35">
        <f>IFERROR(VLOOKUP(B100,'Egyéni lista'!$B$4:$L$263,2,0),0)</f>
        <v>0</v>
      </c>
      <c r="D100" s="40">
        <f>IFERROR(VLOOKUP(B100,'Egyéni lista'!$B$4:$L$263,3,0),0)</f>
        <v>0</v>
      </c>
      <c r="E100" s="28">
        <f>IFERROR(VLOOKUP(B100,'Egyéni lista'!$B$4:$L$263,4,0),0)</f>
        <v>0</v>
      </c>
      <c r="F100" s="28">
        <f>IFERROR(VLOOKUP(B100,'Egyéni lista'!$B$4:$L$263,5,0),0)</f>
        <v>0</v>
      </c>
      <c r="G100" s="28">
        <f>IFERROR(VLOOKUP(B100,'Egyéni lista'!$B$4:$L$263,6,0),0)</f>
        <v>0</v>
      </c>
      <c r="H100" s="28">
        <f>IFERROR(VLOOKUP(B100,'Egyéni lista'!$B$4:$L$263,7,0),0)</f>
        <v>0</v>
      </c>
      <c r="I100" s="121">
        <f>IFERROR(VLOOKUP(B100,'Egyéni lista'!$B$4:$L$263,8,0),0)</f>
        <v>0</v>
      </c>
      <c r="J100" s="132">
        <f>IFERROR(VLOOKUP(B100,'Egyéni lista'!$B$4:$L$263,9,0),0)</f>
        <v>0</v>
      </c>
      <c r="K100" s="150">
        <f>IFERROR(VLOOKUP(B100,'Egyéni lista'!$B$4:$L$263,10,0),0)</f>
        <v>0</v>
      </c>
      <c r="L100" s="37">
        <f>IFERROR(VLOOKUP(B100,'Egyéni lista'!$B$4:$L$263,11,0),0)</f>
        <v>0</v>
      </c>
      <c r="M100" s="38">
        <f t="shared" ref="M100" si="64">SUM(E100:H103)</f>
        <v>0</v>
      </c>
    </row>
    <row r="101" spans="1:13" ht="15" hidden="1" x14ac:dyDescent="0.2">
      <c r="A101" s="217"/>
      <c r="B101" s="73"/>
      <c r="C101" s="39">
        <f>IFERROR(VLOOKUP(B101,'Egyéni lista'!$B$4:$L$263,2,0),0)</f>
        <v>0</v>
      </c>
      <c r="D101" s="40">
        <f>IFERROR(VLOOKUP(B101,'Egyéni lista'!$B$4:$L$263,3,0),0)</f>
        <v>0</v>
      </c>
      <c r="E101" s="20">
        <f>IFERROR(VLOOKUP(B101,'Egyéni lista'!$B$4:$L$263,4,0),0)</f>
        <v>0</v>
      </c>
      <c r="F101" s="20">
        <f>IFERROR(VLOOKUP(B101,'Egyéni lista'!$B$4:$L$263,5,0),0)</f>
        <v>0</v>
      </c>
      <c r="G101" s="20">
        <f>IFERROR(VLOOKUP(B101,'Egyéni lista'!$B$4:$L$263,6,0),0)</f>
        <v>0</v>
      </c>
      <c r="H101" s="20">
        <f>IFERROR(VLOOKUP(B101,'Egyéni lista'!$B$4:$L$263,7,0),0)</f>
        <v>0</v>
      </c>
      <c r="I101" s="122">
        <f>IFERROR(VLOOKUP(B101,'Egyéni lista'!$B$4:$L$263,8,0),0)</f>
        <v>0</v>
      </c>
      <c r="J101" s="132">
        <f>IFERROR(VLOOKUP(B101,'Egyéni lista'!$B$4:$L$263,9,0),0)</f>
        <v>0</v>
      </c>
      <c r="K101" s="151">
        <f>IFERROR(VLOOKUP(B101,'Egyéni lista'!$B$4:$L$263,10,0),0)</f>
        <v>0</v>
      </c>
      <c r="L101" s="41">
        <f>IFERROR(VLOOKUP(B101,'Egyéni lista'!$B$4:$L$263,11,0),0)</f>
        <v>0</v>
      </c>
      <c r="M101" s="42">
        <f t="shared" ref="M101" si="65">SUM(E100:H103)</f>
        <v>0</v>
      </c>
    </row>
    <row r="102" spans="1:13" ht="15" hidden="1" x14ac:dyDescent="0.2">
      <c r="A102" s="217"/>
      <c r="B102" s="73"/>
      <c r="C102" s="43">
        <f>IFERROR(VLOOKUP(B102,'Egyéni lista'!$B$4:$L$263,2,0),0)</f>
        <v>0</v>
      </c>
      <c r="D102" s="44">
        <f>IFERROR(VLOOKUP(B102,'Egyéni lista'!$B$4:$L$263,3,0),0)</f>
        <v>0</v>
      </c>
      <c r="E102" s="134">
        <f>IFERROR(VLOOKUP(B102,'Egyéni lista'!$B$4:$L$263,4,0),0)</f>
        <v>0</v>
      </c>
      <c r="F102" s="134">
        <f>IFERROR(VLOOKUP(B102,'Egyéni lista'!$B$4:$L$263,5,0),0)</f>
        <v>0</v>
      </c>
      <c r="G102" s="134">
        <f>IFERROR(VLOOKUP(B102,'Egyéni lista'!$B$4:$L$263,6,0),0)</f>
        <v>0</v>
      </c>
      <c r="H102" s="134">
        <f>IFERROR(VLOOKUP(B102,'Egyéni lista'!$B$4:$L$263,7,0),0)</f>
        <v>0</v>
      </c>
      <c r="I102" s="135">
        <f>IFERROR(VLOOKUP(B102,'Egyéni lista'!$B$4:$L$263,8,0),0)</f>
        <v>0</v>
      </c>
      <c r="J102" s="133">
        <f>IFERROR(VLOOKUP(B102,'Egyéni lista'!$B$4:$L$263,9,0),0)</f>
        <v>0</v>
      </c>
      <c r="K102" s="151">
        <f>IFERROR(VLOOKUP(B102,'Egyéni lista'!$B$4:$L$263,10,0),0)</f>
        <v>0</v>
      </c>
      <c r="L102" s="45">
        <f>IFERROR(VLOOKUP(B102,'Egyéni lista'!$B$4:$L$263,11,0),0)</f>
        <v>0</v>
      </c>
      <c r="M102" s="42">
        <f t="shared" ref="M102" si="66">SUM(E100:H103)</f>
        <v>0</v>
      </c>
    </row>
    <row r="103" spans="1:13" ht="15.75" hidden="1" thickBot="1" x14ac:dyDescent="0.25">
      <c r="A103" s="218"/>
      <c r="B103" s="74"/>
      <c r="C103" s="46">
        <f>IFERROR(VLOOKUP(B103,'Egyéni lista'!$B$4:$L$263,2,0),0)</f>
        <v>0</v>
      </c>
      <c r="D103" s="51">
        <f>IFERROR(VLOOKUP(B103,'Egyéni lista'!$B$4:$L$263,3,0),0)</f>
        <v>0</v>
      </c>
      <c r="E103" s="136">
        <f>IFERROR(VLOOKUP(B103,'Egyéni lista'!$B$4:$L$263,4,0),0)</f>
        <v>0</v>
      </c>
      <c r="F103" s="137">
        <f>IFERROR(VLOOKUP(B103,'Egyéni lista'!$B$4:$L$263,5,0),0)</f>
        <v>0</v>
      </c>
      <c r="G103" s="137">
        <f>IFERROR(VLOOKUP(B103,'Egyéni lista'!$B$4:$L$263,6,0),0)</f>
        <v>0</v>
      </c>
      <c r="H103" s="137">
        <f>IFERROR(VLOOKUP(B103,'Egyéni lista'!$B$4:$L$263,7,0),0)</f>
        <v>0</v>
      </c>
      <c r="I103" s="138">
        <f>IFERROR(VLOOKUP(B103,'Egyéni lista'!$B$4:$L$263,8,0),0)</f>
        <v>0</v>
      </c>
      <c r="J103" s="139">
        <f>IFERROR(VLOOKUP(B103,'Egyéni lista'!$B$4:$L$263,9,0),0)</f>
        <v>0</v>
      </c>
      <c r="K103" s="152">
        <f>IFERROR(VLOOKUP(B103,'Egyéni lista'!$B$4:$L$263,10,0),0)</f>
        <v>0</v>
      </c>
      <c r="L103" s="48">
        <f>IFERROR(VLOOKUP(B103,'Egyéni lista'!$B$4:$L$263,11,0),0)</f>
        <v>0</v>
      </c>
      <c r="M103" s="49">
        <f t="shared" ref="M103" si="67">SUM(E100:H103)</f>
        <v>0</v>
      </c>
    </row>
    <row r="104" spans="1:13" ht="15" hidden="1" x14ac:dyDescent="0.2">
      <c r="A104" s="216" t="s">
        <v>41</v>
      </c>
      <c r="B104" s="72"/>
      <c r="C104" s="35">
        <f>IFERROR(VLOOKUP(B104,'Egyéni lista'!$B$4:$L$263,2,0),0)</f>
        <v>0</v>
      </c>
      <c r="D104" s="40">
        <f>IFERROR(VLOOKUP(B104,'Egyéni lista'!$B$4:$L$263,3,0),0)</f>
        <v>0</v>
      </c>
      <c r="E104" s="28">
        <f>IFERROR(VLOOKUP(B104,'Egyéni lista'!$B$4:$L$263,4,0),0)</f>
        <v>0</v>
      </c>
      <c r="F104" s="28">
        <f>IFERROR(VLOOKUP(B104,'Egyéni lista'!$B$4:$L$263,5,0),0)</f>
        <v>0</v>
      </c>
      <c r="G104" s="28">
        <f>IFERROR(VLOOKUP(B104,'Egyéni lista'!$B$4:$L$263,6,0),0)</f>
        <v>0</v>
      </c>
      <c r="H104" s="28">
        <f>IFERROR(VLOOKUP(B104,'Egyéni lista'!$B$4:$L$263,7,0),0)</f>
        <v>0</v>
      </c>
      <c r="I104" s="121">
        <f>IFERROR(VLOOKUP(B104,'Egyéni lista'!$B$4:$L$263,8,0),0)</f>
        <v>0</v>
      </c>
      <c r="J104" s="132">
        <f>IFERROR(VLOOKUP(B104,'Egyéni lista'!$B$4:$L$263,9,0),0)</f>
        <v>0</v>
      </c>
      <c r="K104" s="150">
        <f>IFERROR(VLOOKUP(B104,'Egyéni lista'!$B$4:$L$263,10,0),0)</f>
        <v>0</v>
      </c>
      <c r="L104" s="37">
        <f>IFERROR(VLOOKUP(B104,'Egyéni lista'!$B$4:$L$263,11,0),0)</f>
        <v>0</v>
      </c>
      <c r="M104" s="38">
        <f t="shared" ref="M104" si="68">SUM(E104:H107)</f>
        <v>0</v>
      </c>
    </row>
    <row r="105" spans="1:13" ht="15" hidden="1" x14ac:dyDescent="0.2">
      <c r="A105" s="217"/>
      <c r="B105" s="73"/>
      <c r="C105" s="39">
        <f>IFERROR(VLOOKUP(B105,'Egyéni lista'!$B$4:$L$263,2,0),0)</f>
        <v>0</v>
      </c>
      <c r="D105" s="40">
        <f>IFERROR(VLOOKUP(B105,'Egyéni lista'!$B$4:$L$263,3,0),0)</f>
        <v>0</v>
      </c>
      <c r="E105" s="20">
        <f>IFERROR(VLOOKUP(B105,'Egyéni lista'!$B$4:$L$263,4,0),0)</f>
        <v>0</v>
      </c>
      <c r="F105" s="20">
        <f>IFERROR(VLOOKUP(B105,'Egyéni lista'!$B$4:$L$263,5,0),0)</f>
        <v>0</v>
      </c>
      <c r="G105" s="20">
        <f>IFERROR(VLOOKUP(B105,'Egyéni lista'!$B$4:$L$263,6,0),0)</f>
        <v>0</v>
      </c>
      <c r="H105" s="20">
        <f>IFERROR(VLOOKUP(B105,'Egyéni lista'!$B$4:$L$263,7,0),0)</f>
        <v>0</v>
      </c>
      <c r="I105" s="122">
        <f>IFERROR(VLOOKUP(B105,'Egyéni lista'!$B$4:$L$263,8,0),0)</f>
        <v>0</v>
      </c>
      <c r="J105" s="132">
        <f>IFERROR(VLOOKUP(B105,'Egyéni lista'!$B$4:$L$263,9,0),0)</f>
        <v>0</v>
      </c>
      <c r="K105" s="151">
        <f>IFERROR(VLOOKUP(B105,'Egyéni lista'!$B$4:$L$263,10,0),0)</f>
        <v>0</v>
      </c>
      <c r="L105" s="41">
        <f>IFERROR(VLOOKUP(B105,'Egyéni lista'!$B$4:$L$263,11,0),0)</f>
        <v>0</v>
      </c>
      <c r="M105" s="42">
        <f t="shared" ref="M105" si="69">SUM(E104:H107)</f>
        <v>0</v>
      </c>
    </row>
    <row r="106" spans="1:13" ht="15" hidden="1" x14ac:dyDescent="0.2">
      <c r="A106" s="217"/>
      <c r="B106" s="73"/>
      <c r="C106" s="43">
        <f>IFERROR(VLOOKUP(B106,'Egyéni lista'!$B$4:$L$263,2,0),0)</f>
        <v>0</v>
      </c>
      <c r="D106" s="44">
        <f>IFERROR(VLOOKUP(B106,'Egyéni lista'!$B$4:$L$263,3,0),0)</f>
        <v>0</v>
      </c>
      <c r="E106" s="134">
        <f>IFERROR(VLOOKUP(B106,'Egyéni lista'!$B$4:$L$263,4,0),0)</f>
        <v>0</v>
      </c>
      <c r="F106" s="134">
        <f>IFERROR(VLOOKUP(B106,'Egyéni lista'!$B$4:$L$263,5,0),0)</f>
        <v>0</v>
      </c>
      <c r="G106" s="134">
        <f>IFERROR(VLOOKUP(B106,'Egyéni lista'!$B$4:$L$263,6,0),0)</f>
        <v>0</v>
      </c>
      <c r="H106" s="134">
        <f>IFERROR(VLOOKUP(B106,'Egyéni lista'!$B$4:$L$263,7,0),0)</f>
        <v>0</v>
      </c>
      <c r="I106" s="135">
        <f>IFERROR(VLOOKUP(B106,'Egyéni lista'!$B$4:$L$263,8,0),0)</f>
        <v>0</v>
      </c>
      <c r="J106" s="133">
        <f>IFERROR(VLOOKUP(B106,'Egyéni lista'!$B$4:$L$263,9,0),0)</f>
        <v>0</v>
      </c>
      <c r="K106" s="151">
        <f>IFERROR(VLOOKUP(B106,'Egyéni lista'!$B$4:$L$263,10,0),0)</f>
        <v>0</v>
      </c>
      <c r="L106" s="45">
        <f>IFERROR(VLOOKUP(B106,'Egyéni lista'!$B$4:$L$263,11,0),0)</f>
        <v>0</v>
      </c>
      <c r="M106" s="42">
        <f t="shared" ref="M106" si="70">SUM(E104:H107)</f>
        <v>0</v>
      </c>
    </row>
    <row r="107" spans="1:13" ht="15.75" hidden="1" thickBot="1" x14ac:dyDescent="0.25">
      <c r="A107" s="218"/>
      <c r="B107" s="74"/>
      <c r="C107" s="46">
        <f>IFERROR(VLOOKUP(B107,'Egyéni lista'!$B$4:$L$263,2,0),0)</f>
        <v>0</v>
      </c>
      <c r="D107" s="51">
        <f>IFERROR(VLOOKUP(B107,'Egyéni lista'!$B$4:$L$263,3,0),0)</f>
        <v>0</v>
      </c>
      <c r="E107" s="136">
        <f>IFERROR(VLOOKUP(B107,'Egyéni lista'!$B$4:$L$263,4,0),0)</f>
        <v>0</v>
      </c>
      <c r="F107" s="137">
        <f>IFERROR(VLOOKUP(B107,'Egyéni lista'!$B$4:$L$263,5,0),0)</f>
        <v>0</v>
      </c>
      <c r="G107" s="137">
        <f>IFERROR(VLOOKUP(B107,'Egyéni lista'!$B$4:$L$263,6,0),0)</f>
        <v>0</v>
      </c>
      <c r="H107" s="137">
        <f>IFERROR(VLOOKUP(B107,'Egyéni lista'!$B$4:$L$263,7,0),0)</f>
        <v>0</v>
      </c>
      <c r="I107" s="138">
        <f>IFERROR(VLOOKUP(B107,'Egyéni lista'!$B$4:$L$263,8,0),0)</f>
        <v>0</v>
      </c>
      <c r="J107" s="139">
        <f>IFERROR(VLOOKUP(B107,'Egyéni lista'!$B$4:$L$263,9,0),0)</f>
        <v>0</v>
      </c>
      <c r="K107" s="152">
        <f>IFERROR(VLOOKUP(B107,'Egyéni lista'!$B$4:$L$263,10,0),0)</f>
        <v>0</v>
      </c>
      <c r="L107" s="48">
        <f>IFERROR(VLOOKUP(B107,'Egyéni lista'!$B$4:$L$263,11,0),0)</f>
        <v>0</v>
      </c>
      <c r="M107" s="49">
        <f t="shared" ref="M107" si="71">SUM(E104:H107)</f>
        <v>0</v>
      </c>
    </row>
    <row r="108" spans="1:13" ht="15" hidden="1" x14ac:dyDescent="0.2">
      <c r="A108" s="216" t="s">
        <v>42</v>
      </c>
      <c r="B108" s="72"/>
      <c r="C108" s="35">
        <f>IFERROR(VLOOKUP(B108,'Egyéni lista'!$B$4:$L$263,2,0),0)</f>
        <v>0</v>
      </c>
      <c r="D108" s="40">
        <f>IFERROR(VLOOKUP(B108,'Egyéni lista'!$B$4:$L$263,3,0),0)</f>
        <v>0</v>
      </c>
      <c r="E108" s="28">
        <f>IFERROR(VLOOKUP(B108,'Egyéni lista'!$B$4:$L$263,4,0),0)</f>
        <v>0</v>
      </c>
      <c r="F108" s="28">
        <f>IFERROR(VLOOKUP(B108,'Egyéni lista'!$B$4:$L$263,5,0),0)</f>
        <v>0</v>
      </c>
      <c r="G108" s="28">
        <f>IFERROR(VLOOKUP(B108,'Egyéni lista'!$B$4:$L$263,6,0),0)</f>
        <v>0</v>
      </c>
      <c r="H108" s="28">
        <f>IFERROR(VLOOKUP(B108,'Egyéni lista'!$B$4:$L$263,7,0),0)</f>
        <v>0</v>
      </c>
      <c r="I108" s="121">
        <f>IFERROR(VLOOKUP(B108,'Egyéni lista'!$B$4:$L$263,8,0),0)</f>
        <v>0</v>
      </c>
      <c r="J108" s="132">
        <f>IFERROR(VLOOKUP(B108,'Egyéni lista'!$B$4:$L$263,9,0),0)</f>
        <v>0</v>
      </c>
      <c r="K108" s="150">
        <f>IFERROR(VLOOKUP(B108,'Egyéni lista'!$B$4:$L$263,10,0),0)</f>
        <v>0</v>
      </c>
      <c r="L108" s="37">
        <f>IFERROR(VLOOKUP(B108,'Egyéni lista'!$B$4:$L$263,11,0),0)</f>
        <v>0</v>
      </c>
      <c r="M108" s="38">
        <f t="shared" ref="M108" si="72">SUM(E108:H111)</f>
        <v>0</v>
      </c>
    </row>
    <row r="109" spans="1:13" ht="15" hidden="1" x14ac:dyDescent="0.2">
      <c r="A109" s="217"/>
      <c r="B109" s="73"/>
      <c r="C109" s="39">
        <f>IFERROR(VLOOKUP(B109,'Egyéni lista'!$B$4:$L$263,2,0),0)</f>
        <v>0</v>
      </c>
      <c r="D109" s="40">
        <f>IFERROR(VLOOKUP(B109,'Egyéni lista'!$B$4:$L$263,3,0),0)</f>
        <v>0</v>
      </c>
      <c r="E109" s="20">
        <f>IFERROR(VLOOKUP(B109,'Egyéni lista'!$B$4:$L$263,4,0),0)</f>
        <v>0</v>
      </c>
      <c r="F109" s="20">
        <f>IFERROR(VLOOKUP(B109,'Egyéni lista'!$B$4:$L$263,5,0),0)</f>
        <v>0</v>
      </c>
      <c r="G109" s="20">
        <f>IFERROR(VLOOKUP(B109,'Egyéni lista'!$B$4:$L$263,6,0),0)</f>
        <v>0</v>
      </c>
      <c r="H109" s="20">
        <f>IFERROR(VLOOKUP(B109,'Egyéni lista'!$B$4:$L$263,7,0),0)</f>
        <v>0</v>
      </c>
      <c r="I109" s="122">
        <f>IFERROR(VLOOKUP(B109,'Egyéni lista'!$B$4:$L$263,8,0),0)</f>
        <v>0</v>
      </c>
      <c r="J109" s="132">
        <f>IFERROR(VLOOKUP(B109,'Egyéni lista'!$B$4:$L$263,9,0),0)</f>
        <v>0</v>
      </c>
      <c r="K109" s="151">
        <f>IFERROR(VLOOKUP(B109,'Egyéni lista'!$B$4:$L$263,10,0),0)</f>
        <v>0</v>
      </c>
      <c r="L109" s="41">
        <f>IFERROR(VLOOKUP(B109,'Egyéni lista'!$B$4:$L$263,11,0),0)</f>
        <v>0</v>
      </c>
      <c r="M109" s="42">
        <f t="shared" ref="M109" si="73">SUM(E108:H111)</f>
        <v>0</v>
      </c>
    </row>
    <row r="110" spans="1:13" ht="15" hidden="1" x14ac:dyDescent="0.2">
      <c r="A110" s="217"/>
      <c r="B110" s="73"/>
      <c r="C110" s="43">
        <f>IFERROR(VLOOKUP(B110,'Egyéni lista'!$B$4:$L$263,2,0),0)</f>
        <v>0</v>
      </c>
      <c r="D110" s="44">
        <f>IFERROR(VLOOKUP(B110,'Egyéni lista'!$B$4:$L$263,3,0),0)</f>
        <v>0</v>
      </c>
      <c r="E110" s="134">
        <f>IFERROR(VLOOKUP(B110,'Egyéni lista'!$B$4:$L$263,4,0),0)</f>
        <v>0</v>
      </c>
      <c r="F110" s="134">
        <f>IFERROR(VLOOKUP(B110,'Egyéni lista'!$B$4:$L$263,5,0),0)</f>
        <v>0</v>
      </c>
      <c r="G110" s="134">
        <f>IFERROR(VLOOKUP(B110,'Egyéni lista'!$B$4:$L$263,6,0),0)</f>
        <v>0</v>
      </c>
      <c r="H110" s="134">
        <f>IFERROR(VLOOKUP(B110,'Egyéni lista'!$B$4:$L$263,7,0),0)</f>
        <v>0</v>
      </c>
      <c r="I110" s="135">
        <f>IFERROR(VLOOKUP(B110,'Egyéni lista'!$B$4:$L$263,8,0),0)</f>
        <v>0</v>
      </c>
      <c r="J110" s="133">
        <f>IFERROR(VLOOKUP(B110,'Egyéni lista'!$B$4:$L$263,9,0),0)</f>
        <v>0</v>
      </c>
      <c r="K110" s="151">
        <f>IFERROR(VLOOKUP(B110,'Egyéni lista'!$B$4:$L$263,10,0),0)</f>
        <v>0</v>
      </c>
      <c r="L110" s="45">
        <f>IFERROR(VLOOKUP(B110,'Egyéni lista'!$B$4:$L$263,11,0),0)</f>
        <v>0</v>
      </c>
      <c r="M110" s="42">
        <f t="shared" ref="M110" si="74">SUM(E108:H111)</f>
        <v>0</v>
      </c>
    </row>
    <row r="111" spans="1:13" ht="15.75" hidden="1" thickBot="1" x14ac:dyDescent="0.25">
      <c r="A111" s="218"/>
      <c r="B111" s="74"/>
      <c r="C111" s="46">
        <f>IFERROR(VLOOKUP(B111,'Egyéni lista'!$B$4:$L$263,2,0),0)</f>
        <v>0</v>
      </c>
      <c r="D111" s="51">
        <f>IFERROR(VLOOKUP(B111,'Egyéni lista'!$B$4:$L$263,3,0),0)</f>
        <v>0</v>
      </c>
      <c r="E111" s="136">
        <f>IFERROR(VLOOKUP(B111,'Egyéni lista'!$B$4:$L$263,4,0),0)</f>
        <v>0</v>
      </c>
      <c r="F111" s="137">
        <f>IFERROR(VLOOKUP(B111,'Egyéni lista'!$B$4:$L$263,5,0),0)</f>
        <v>0</v>
      </c>
      <c r="G111" s="137">
        <f>IFERROR(VLOOKUP(B111,'Egyéni lista'!$B$4:$L$263,6,0),0)</f>
        <v>0</v>
      </c>
      <c r="H111" s="137">
        <f>IFERROR(VLOOKUP(B111,'Egyéni lista'!$B$4:$L$263,7,0),0)</f>
        <v>0</v>
      </c>
      <c r="I111" s="138">
        <f>IFERROR(VLOOKUP(B111,'Egyéni lista'!$B$4:$L$263,8,0),0)</f>
        <v>0</v>
      </c>
      <c r="J111" s="139">
        <f>IFERROR(VLOOKUP(B111,'Egyéni lista'!$B$4:$L$263,9,0),0)</f>
        <v>0</v>
      </c>
      <c r="K111" s="152">
        <f>IFERROR(VLOOKUP(B111,'Egyéni lista'!$B$4:$L$263,10,0),0)</f>
        <v>0</v>
      </c>
      <c r="L111" s="48">
        <f>IFERROR(VLOOKUP(B111,'Egyéni lista'!$B$4:$L$263,11,0),0)</f>
        <v>0</v>
      </c>
      <c r="M111" s="49">
        <f t="shared" ref="M111" si="75">SUM(E108:H111)</f>
        <v>0</v>
      </c>
    </row>
    <row r="112" spans="1:13" ht="15" hidden="1" x14ac:dyDescent="0.2">
      <c r="A112" s="216" t="s">
        <v>43</v>
      </c>
      <c r="B112" s="72"/>
      <c r="C112" s="35">
        <f>IFERROR(VLOOKUP(B112,'Egyéni lista'!$B$4:$L$263,2,0),0)</f>
        <v>0</v>
      </c>
      <c r="D112" s="40">
        <f>IFERROR(VLOOKUP(B112,'Egyéni lista'!$B$4:$L$263,3,0),0)</f>
        <v>0</v>
      </c>
      <c r="E112" s="28">
        <f>IFERROR(VLOOKUP(B112,'Egyéni lista'!$B$4:$L$263,4,0),0)</f>
        <v>0</v>
      </c>
      <c r="F112" s="28">
        <f>IFERROR(VLOOKUP(B112,'Egyéni lista'!$B$4:$L$263,5,0),0)</f>
        <v>0</v>
      </c>
      <c r="G112" s="28">
        <f>IFERROR(VLOOKUP(B112,'Egyéni lista'!$B$4:$L$263,6,0),0)</f>
        <v>0</v>
      </c>
      <c r="H112" s="28">
        <f>IFERROR(VLOOKUP(B112,'Egyéni lista'!$B$4:$L$263,7,0),0)</f>
        <v>0</v>
      </c>
      <c r="I112" s="121">
        <f>IFERROR(VLOOKUP(B112,'Egyéni lista'!$B$4:$L$263,8,0),0)</f>
        <v>0</v>
      </c>
      <c r="J112" s="132">
        <f>IFERROR(VLOOKUP(B112,'Egyéni lista'!$B$4:$L$263,9,0),0)</f>
        <v>0</v>
      </c>
      <c r="K112" s="150">
        <f>IFERROR(VLOOKUP(B112,'Egyéni lista'!$B$4:$L$263,10,0),0)</f>
        <v>0</v>
      </c>
      <c r="L112" s="37">
        <f>IFERROR(VLOOKUP(B112,'Egyéni lista'!$B$4:$L$263,11,0),0)</f>
        <v>0</v>
      </c>
      <c r="M112" s="38">
        <f t="shared" ref="M112" si="76">SUM(E112:H115)</f>
        <v>0</v>
      </c>
    </row>
    <row r="113" spans="1:13" ht="15" hidden="1" x14ac:dyDescent="0.2">
      <c r="A113" s="217"/>
      <c r="B113" s="73"/>
      <c r="C113" s="39">
        <f>IFERROR(VLOOKUP(B113,'Egyéni lista'!$B$4:$L$263,2,0),0)</f>
        <v>0</v>
      </c>
      <c r="D113" s="40">
        <f>IFERROR(VLOOKUP(B113,'Egyéni lista'!$B$4:$L$263,3,0),0)</f>
        <v>0</v>
      </c>
      <c r="E113" s="20">
        <f>IFERROR(VLOOKUP(B113,'Egyéni lista'!$B$4:$L$263,4,0),0)</f>
        <v>0</v>
      </c>
      <c r="F113" s="20">
        <f>IFERROR(VLOOKUP(B113,'Egyéni lista'!$B$4:$L$263,5,0),0)</f>
        <v>0</v>
      </c>
      <c r="G113" s="20">
        <f>IFERROR(VLOOKUP(B113,'Egyéni lista'!$B$4:$L$263,6,0),0)</f>
        <v>0</v>
      </c>
      <c r="H113" s="20">
        <f>IFERROR(VLOOKUP(B113,'Egyéni lista'!$B$4:$L$263,7,0),0)</f>
        <v>0</v>
      </c>
      <c r="I113" s="122">
        <f>IFERROR(VLOOKUP(B113,'Egyéni lista'!$B$4:$L$263,8,0),0)</f>
        <v>0</v>
      </c>
      <c r="J113" s="132">
        <f>IFERROR(VLOOKUP(B113,'Egyéni lista'!$B$4:$L$263,9,0),0)</f>
        <v>0</v>
      </c>
      <c r="K113" s="151">
        <f>IFERROR(VLOOKUP(B113,'Egyéni lista'!$B$4:$L$263,10,0),0)</f>
        <v>0</v>
      </c>
      <c r="L113" s="41">
        <f>IFERROR(VLOOKUP(B113,'Egyéni lista'!$B$4:$L$263,11,0),0)</f>
        <v>0</v>
      </c>
      <c r="M113" s="42">
        <f t="shared" ref="M113" si="77">SUM(E112:H115)</f>
        <v>0</v>
      </c>
    </row>
    <row r="114" spans="1:13" ht="15" hidden="1" x14ac:dyDescent="0.2">
      <c r="A114" s="217"/>
      <c r="B114" s="73"/>
      <c r="C114" s="43">
        <f>IFERROR(VLOOKUP(B114,'Egyéni lista'!$B$4:$L$263,2,0),0)</f>
        <v>0</v>
      </c>
      <c r="D114" s="44">
        <f>IFERROR(VLOOKUP(B114,'Egyéni lista'!$B$4:$L$263,3,0),0)</f>
        <v>0</v>
      </c>
      <c r="E114" s="134">
        <f>IFERROR(VLOOKUP(B114,'Egyéni lista'!$B$4:$L$263,4,0),0)</f>
        <v>0</v>
      </c>
      <c r="F114" s="134">
        <f>IFERROR(VLOOKUP(B114,'Egyéni lista'!$B$4:$L$263,5,0),0)</f>
        <v>0</v>
      </c>
      <c r="G114" s="134">
        <f>IFERROR(VLOOKUP(B114,'Egyéni lista'!$B$4:$L$263,6,0),0)</f>
        <v>0</v>
      </c>
      <c r="H114" s="134">
        <f>IFERROR(VLOOKUP(B114,'Egyéni lista'!$B$4:$L$263,7,0),0)</f>
        <v>0</v>
      </c>
      <c r="I114" s="135">
        <f>IFERROR(VLOOKUP(B114,'Egyéni lista'!$B$4:$L$263,8,0),0)</f>
        <v>0</v>
      </c>
      <c r="J114" s="133">
        <f>IFERROR(VLOOKUP(B114,'Egyéni lista'!$B$4:$L$263,9,0),0)</f>
        <v>0</v>
      </c>
      <c r="K114" s="151">
        <f>IFERROR(VLOOKUP(B114,'Egyéni lista'!$B$4:$L$263,10,0),0)</f>
        <v>0</v>
      </c>
      <c r="L114" s="45">
        <f>IFERROR(VLOOKUP(B114,'Egyéni lista'!$B$4:$L$263,11,0),0)</f>
        <v>0</v>
      </c>
      <c r="M114" s="42">
        <f t="shared" ref="M114" si="78">SUM(E112:H115)</f>
        <v>0</v>
      </c>
    </row>
    <row r="115" spans="1:13" ht="15.75" hidden="1" thickBot="1" x14ac:dyDescent="0.25">
      <c r="A115" s="218"/>
      <c r="B115" s="74"/>
      <c r="C115" s="46">
        <f>IFERROR(VLOOKUP(B115,'Egyéni lista'!$B$4:$L$263,2,0),0)</f>
        <v>0</v>
      </c>
      <c r="D115" s="51">
        <f>IFERROR(VLOOKUP(B115,'Egyéni lista'!$B$4:$L$263,3,0),0)</f>
        <v>0</v>
      </c>
      <c r="E115" s="136">
        <f>IFERROR(VLOOKUP(B115,'Egyéni lista'!$B$4:$L$263,4,0),0)</f>
        <v>0</v>
      </c>
      <c r="F115" s="137">
        <f>IFERROR(VLOOKUP(B115,'Egyéni lista'!$B$4:$L$263,5,0),0)</f>
        <v>0</v>
      </c>
      <c r="G115" s="137">
        <f>IFERROR(VLOOKUP(B115,'Egyéni lista'!$B$4:$L$263,6,0),0)</f>
        <v>0</v>
      </c>
      <c r="H115" s="137">
        <f>IFERROR(VLOOKUP(B115,'Egyéni lista'!$B$4:$L$263,7,0),0)</f>
        <v>0</v>
      </c>
      <c r="I115" s="138">
        <f>IFERROR(VLOOKUP(B115,'Egyéni lista'!$B$4:$L$263,8,0),0)</f>
        <v>0</v>
      </c>
      <c r="J115" s="139">
        <f>IFERROR(VLOOKUP(B115,'Egyéni lista'!$B$4:$L$263,9,0),0)</f>
        <v>0</v>
      </c>
      <c r="K115" s="152">
        <f>IFERROR(VLOOKUP(B115,'Egyéni lista'!$B$4:$L$263,10,0),0)</f>
        <v>0</v>
      </c>
      <c r="L115" s="48">
        <f>IFERROR(VLOOKUP(B115,'Egyéni lista'!$B$4:$L$263,11,0),0)</f>
        <v>0</v>
      </c>
      <c r="M115" s="49">
        <f t="shared" ref="M115" si="79">SUM(E112:H115)</f>
        <v>0</v>
      </c>
    </row>
    <row r="116" spans="1:13" ht="15" hidden="1" x14ac:dyDescent="0.2">
      <c r="A116" s="216" t="s">
        <v>44</v>
      </c>
      <c r="B116" s="72"/>
      <c r="C116" s="35">
        <f>IFERROR(VLOOKUP(B116,'Egyéni lista'!$B$4:$L$263,2,0),0)</f>
        <v>0</v>
      </c>
      <c r="D116" s="40">
        <f>IFERROR(VLOOKUP(B116,'Egyéni lista'!$B$4:$L$263,3,0),0)</f>
        <v>0</v>
      </c>
      <c r="E116" s="28">
        <f>IFERROR(VLOOKUP(B116,'Egyéni lista'!$B$4:$L$263,4,0),0)</f>
        <v>0</v>
      </c>
      <c r="F116" s="28">
        <f>IFERROR(VLOOKUP(B116,'Egyéni lista'!$B$4:$L$263,5,0),0)</f>
        <v>0</v>
      </c>
      <c r="G116" s="28">
        <f>IFERROR(VLOOKUP(B116,'Egyéni lista'!$B$4:$L$263,6,0),0)</f>
        <v>0</v>
      </c>
      <c r="H116" s="28">
        <f>IFERROR(VLOOKUP(B116,'Egyéni lista'!$B$4:$L$263,7,0),0)</f>
        <v>0</v>
      </c>
      <c r="I116" s="121">
        <f>IFERROR(VLOOKUP(B116,'Egyéni lista'!$B$4:$L$263,8,0),0)</f>
        <v>0</v>
      </c>
      <c r="J116" s="132">
        <f>IFERROR(VLOOKUP(B116,'Egyéni lista'!$B$4:$L$263,9,0),0)</f>
        <v>0</v>
      </c>
      <c r="K116" s="150">
        <f>IFERROR(VLOOKUP(B116,'Egyéni lista'!$B$4:$L$263,10,0),0)</f>
        <v>0</v>
      </c>
      <c r="L116" s="37">
        <f>IFERROR(VLOOKUP(B116,'Egyéni lista'!$B$4:$L$263,11,0),0)</f>
        <v>0</v>
      </c>
      <c r="M116" s="38">
        <f t="shared" ref="M116" si="80">SUM(E116:H119)</f>
        <v>0</v>
      </c>
    </row>
    <row r="117" spans="1:13" ht="15" hidden="1" x14ac:dyDescent="0.2">
      <c r="A117" s="217"/>
      <c r="B117" s="73"/>
      <c r="C117" s="39">
        <f>IFERROR(VLOOKUP(B117,'Egyéni lista'!$B$4:$L$263,2,0),0)</f>
        <v>0</v>
      </c>
      <c r="D117" s="40">
        <f>IFERROR(VLOOKUP(B117,'Egyéni lista'!$B$4:$L$263,3,0),0)</f>
        <v>0</v>
      </c>
      <c r="E117" s="20">
        <f>IFERROR(VLOOKUP(B117,'Egyéni lista'!$B$4:$L$263,4,0),0)</f>
        <v>0</v>
      </c>
      <c r="F117" s="20">
        <f>IFERROR(VLOOKUP(B117,'Egyéni lista'!$B$4:$L$263,5,0),0)</f>
        <v>0</v>
      </c>
      <c r="G117" s="20">
        <f>IFERROR(VLOOKUP(B117,'Egyéni lista'!$B$4:$L$263,6,0),0)</f>
        <v>0</v>
      </c>
      <c r="H117" s="20">
        <f>IFERROR(VLOOKUP(B117,'Egyéni lista'!$B$4:$L$263,7,0),0)</f>
        <v>0</v>
      </c>
      <c r="I117" s="122">
        <f>IFERROR(VLOOKUP(B117,'Egyéni lista'!$B$4:$L$263,8,0),0)</f>
        <v>0</v>
      </c>
      <c r="J117" s="132">
        <f>IFERROR(VLOOKUP(B117,'Egyéni lista'!$B$4:$L$263,9,0),0)</f>
        <v>0</v>
      </c>
      <c r="K117" s="151">
        <f>IFERROR(VLOOKUP(B117,'Egyéni lista'!$B$4:$L$263,10,0),0)</f>
        <v>0</v>
      </c>
      <c r="L117" s="41">
        <f>IFERROR(VLOOKUP(B117,'Egyéni lista'!$B$4:$L$263,11,0),0)</f>
        <v>0</v>
      </c>
      <c r="M117" s="42">
        <f t="shared" ref="M117" si="81">SUM(E116:H119)</f>
        <v>0</v>
      </c>
    </row>
    <row r="118" spans="1:13" ht="15" hidden="1" x14ac:dyDescent="0.2">
      <c r="A118" s="217"/>
      <c r="B118" s="73"/>
      <c r="C118" s="43">
        <f>IFERROR(VLOOKUP(B118,'Egyéni lista'!$B$4:$L$263,2,0),0)</f>
        <v>0</v>
      </c>
      <c r="D118" s="44">
        <f>IFERROR(VLOOKUP(B118,'Egyéni lista'!$B$4:$L$263,3,0),0)</f>
        <v>0</v>
      </c>
      <c r="E118" s="134">
        <f>IFERROR(VLOOKUP(B118,'Egyéni lista'!$B$4:$L$263,4,0),0)</f>
        <v>0</v>
      </c>
      <c r="F118" s="134">
        <f>IFERROR(VLOOKUP(B118,'Egyéni lista'!$B$4:$L$263,5,0),0)</f>
        <v>0</v>
      </c>
      <c r="G118" s="134">
        <f>IFERROR(VLOOKUP(B118,'Egyéni lista'!$B$4:$L$263,6,0),0)</f>
        <v>0</v>
      </c>
      <c r="H118" s="134">
        <f>IFERROR(VLOOKUP(B118,'Egyéni lista'!$B$4:$L$263,7,0),0)</f>
        <v>0</v>
      </c>
      <c r="I118" s="135">
        <f>IFERROR(VLOOKUP(B118,'Egyéni lista'!$B$4:$L$263,8,0),0)</f>
        <v>0</v>
      </c>
      <c r="J118" s="133">
        <f>IFERROR(VLOOKUP(B118,'Egyéni lista'!$B$4:$L$263,9,0),0)</f>
        <v>0</v>
      </c>
      <c r="K118" s="151">
        <f>IFERROR(VLOOKUP(B118,'Egyéni lista'!$B$4:$L$263,10,0),0)</f>
        <v>0</v>
      </c>
      <c r="L118" s="45">
        <f>IFERROR(VLOOKUP(B118,'Egyéni lista'!$B$4:$L$263,11,0),0)</f>
        <v>0</v>
      </c>
      <c r="M118" s="42">
        <f t="shared" ref="M118" si="82">SUM(E116:H119)</f>
        <v>0</v>
      </c>
    </row>
    <row r="119" spans="1:13" ht="15.75" hidden="1" thickBot="1" x14ac:dyDescent="0.25">
      <c r="A119" s="218"/>
      <c r="B119" s="74"/>
      <c r="C119" s="46">
        <f>IFERROR(VLOOKUP(B119,'Egyéni lista'!$B$4:$L$263,2,0),0)</f>
        <v>0</v>
      </c>
      <c r="D119" s="51">
        <f>IFERROR(VLOOKUP(B119,'Egyéni lista'!$B$4:$L$263,3,0),0)</f>
        <v>0</v>
      </c>
      <c r="E119" s="136">
        <f>IFERROR(VLOOKUP(B119,'Egyéni lista'!$B$4:$L$263,4,0),0)</f>
        <v>0</v>
      </c>
      <c r="F119" s="137">
        <f>IFERROR(VLOOKUP(B119,'Egyéni lista'!$B$4:$L$263,5,0),0)</f>
        <v>0</v>
      </c>
      <c r="G119" s="137">
        <f>IFERROR(VLOOKUP(B119,'Egyéni lista'!$B$4:$L$263,6,0),0)</f>
        <v>0</v>
      </c>
      <c r="H119" s="137">
        <f>IFERROR(VLOOKUP(B119,'Egyéni lista'!$B$4:$L$263,7,0),0)</f>
        <v>0</v>
      </c>
      <c r="I119" s="138">
        <f>IFERROR(VLOOKUP(B119,'Egyéni lista'!$B$4:$L$263,8,0),0)</f>
        <v>0</v>
      </c>
      <c r="J119" s="139">
        <f>IFERROR(VLOOKUP(B119,'Egyéni lista'!$B$4:$L$263,9,0),0)</f>
        <v>0</v>
      </c>
      <c r="K119" s="152">
        <f>IFERROR(VLOOKUP(B119,'Egyéni lista'!$B$4:$L$263,10,0),0)</f>
        <v>0</v>
      </c>
      <c r="L119" s="48">
        <f>IFERROR(VLOOKUP(B119,'Egyéni lista'!$B$4:$L$263,11,0),0)</f>
        <v>0</v>
      </c>
      <c r="M119" s="49">
        <f t="shared" ref="M119" si="83">SUM(E116:H119)</f>
        <v>0</v>
      </c>
    </row>
    <row r="120" spans="1:13" ht="15" hidden="1" x14ac:dyDescent="0.2">
      <c r="A120" s="216" t="s">
        <v>45</v>
      </c>
      <c r="B120" s="72"/>
      <c r="C120" s="35">
        <f>IFERROR(VLOOKUP(B120,'Egyéni lista'!$B$4:$L$263,2,0),0)</f>
        <v>0</v>
      </c>
      <c r="D120" s="40">
        <f>IFERROR(VLOOKUP(B120,'Egyéni lista'!$B$4:$L$263,3,0),0)</f>
        <v>0</v>
      </c>
      <c r="E120" s="28">
        <f>IFERROR(VLOOKUP(B120,'Egyéni lista'!$B$4:$L$263,4,0),0)</f>
        <v>0</v>
      </c>
      <c r="F120" s="28">
        <f>IFERROR(VLOOKUP(B120,'Egyéni lista'!$B$4:$L$263,5,0),0)</f>
        <v>0</v>
      </c>
      <c r="G120" s="28">
        <f>IFERROR(VLOOKUP(B120,'Egyéni lista'!$B$4:$L$263,6,0),0)</f>
        <v>0</v>
      </c>
      <c r="H120" s="28">
        <f>IFERROR(VLOOKUP(B120,'Egyéni lista'!$B$4:$L$263,7,0),0)</f>
        <v>0</v>
      </c>
      <c r="I120" s="121">
        <f>IFERROR(VLOOKUP(B120,'Egyéni lista'!$B$4:$L$263,8,0),0)</f>
        <v>0</v>
      </c>
      <c r="J120" s="132">
        <f>IFERROR(VLOOKUP(B120,'Egyéni lista'!$B$4:$L$263,9,0),0)</f>
        <v>0</v>
      </c>
      <c r="K120" s="150">
        <f>IFERROR(VLOOKUP(B120,'Egyéni lista'!$B$4:$L$263,10,0),0)</f>
        <v>0</v>
      </c>
      <c r="L120" s="37">
        <f>IFERROR(VLOOKUP(B120,'Egyéni lista'!$B$4:$L$263,11,0),0)</f>
        <v>0</v>
      </c>
      <c r="M120" s="38">
        <f t="shared" ref="M120" si="84">SUM(E120:H123)</f>
        <v>0</v>
      </c>
    </row>
    <row r="121" spans="1:13" ht="15" hidden="1" x14ac:dyDescent="0.2">
      <c r="A121" s="217"/>
      <c r="B121" s="73"/>
      <c r="C121" s="39">
        <f>IFERROR(VLOOKUP(B121,'Egyéni lista'!$B$4:$L$263,2,0),0)</f>
        <v>0</v>
      </c>
      <c r="D121" s="40">
        <f>IFERROR(VLOOKUP(B121,'Egyéni lista'!$B$4:$L$263,3,0),0)</f>
        <v>0</v>
      </c>
      <c r="E121" s="20">
        <f>IFERROR(VLOOKUP(B121,'Egyéni lista'!$B$4:$L$263,4,0),0)</f>
        <v>0</v>
      </c>
      <c r="F121" s="20">
        <f>IFERROR(VLOOKUP(B121,'Egyéni lista'!$B$4:$L$263,5,0),0)</f>
        <v>0</v>
      </c>
      <c r="G121" s="20">
        <f>IFERROR(VLOOKUP(B121,'Egyéni lista'!$B$4:$L$263,6,0),0)</f>
        <v>0</v>
      </c>
      <c r="H121" s="20">
        <f>IFERROR(VLOOKUP(B121,'Egyéni lista'!$B$4:$L$263,7,0),0)</f>
        <v>0</v>
      </c>
      <c r="I121" s="122">
        <f>IFERROR(VLOOKUP(B121,'Egyéni lista'!$B$4:$L$263,8,0),0)</f>
        <v>0</v>
      </c>
      <c r="J121" s="132">
        <f>IFERROR(VLOOKUP(B121,'Egyéni lista'!$B$4:$L$263,9,0),0)</f>
        <v>0</v>
      </c>
      <c r="K121" s="151">
        <f>IFERROR(VLOOKUP(B121,'Egyéni lista'!$B$4:$L$263,10,0),0)</f>
        <v>0</v>
      </c>
      <c r="L121" s="41">
        <f>IFERROR(VLOOKUP(B121,'Egyéni lista'!$B$4:$L$263,11,0),0)</f>
        <v>0</v>
      </c>
      <c r="M121" s="42">
        <f t="shared" ref="M121" si="85">SUM(E120:H123)</f>
        <v>0</v>
      </c>
    </row>
    <row r="122" spans="1:13" ht="15" hidden="1" x14ac:dyDescent="0.2">
      <c r="A122" s="217"/>
      <c r="B122" s="73"/>
      <c r="C122" s="43">
        <f>IFERROR(VLOOKUP(B122,'Egyéni lista'!$B$4:$L$263,2,0),0)</f>
        <v>0</v>
      </c>
      <c r="D122" s="44">
        <f>IFERROR(VLOOKUP(B122,'Egyéni lista'!$B$4:$L$263,3,0),0)</f>
        <v>0</v>
      </c>
      <c r="E122" s="134">
        <f>IFERROR(VLOOKUP(B122,'Egyéni lista'!$B$4:$L$263,4,0),0)</f>
        <v>0</v>
      </c>
      <c r="F122" s="134">
        <f>IFERROR(VLOOKUP(B122,'Egyéni lista'!$B$4:$L$263,5,0),0)</f>
        <v>0</v>
      </c>
      <c r="G122" s="134">
        <f>IFERROR(VLOOKUP(B122,'Egyéni lista'!$B$4:$L$263,6,0),0)</f>
        <v>0</v>
      </c>
      <c r="H122" s="134">
        <f>IFERROR(VLOOKUP(B122,'Egyéni lista'!$B$4:$L$263,7,0),0)</f>
        <v>0</v>
      </c>
      <c r="I122" s="135">
        <f>IFERROR(VLOOKUP(B122,'Egyéni lista'!$B$4:$L$263,8,0),0)</f>
        <v>0</v>
      </c>
      <c r="J122" s="133">
        <f>IFERROR(VLOOKUP(B122,'Egyéni lista'!$B$4:$L$263,9,0),0)</f>
        <v>0</v>
      </c>
      <c r="K122" s="151">
        <f>IFERROR(VLOOKUP(B122,'Egyéni lista'!$B$4:$L$263,10,0),0)</f>
        <v>0</v>
      </c>
      <c r="L122" s="45">
        <f>IFERROR(VLOOKUP(B122,'Egyéni lista'!$B$4:$L$263,11,0),0)</f>
        <v>0</v>
      </c>
      <c r="M122" s="42">
        <f t="shared" ref="M122" si="86">SUM(E120:H123)</f>
        <v>0</v>
      </c>
    </row>
    <row r="123" spans="1:13" ht="15.75" hidden="1" thickBot="1" x14ac:dyDescent="0.25">
      <c r="A123" s="218"/>
      <c r="B123" s="74"/>
      <c r="C123" s="46">
        <f>IFERROR(VLOOKUP(B123,'Egyéni lista'!$B$4:$L$263,2,0),0)</f>
        <v>0</v>
      </c>
      <c r="D123" s="51">
        <f>IFERROR(VLOOKUP(B123,'Egyéni lista'!$B$4:$L$263,3,0),0)</f>
        <v>0</v>
      </c>
      <c r="E123" s="136">
        <f>IFERROR(VLOOKUP(B123,'Egyéni lista'!$B$4:$L$263,4,0),0)</f>
        <v>0</v>
      </c>
      <c r="F123" s="137">
        <f>IFERROR(VLOOKUP(B123,'Egyéni lista'!$B$4:$L$263,5,0),0)</f>
        <v>0</v>
      </c>
      <c r="G123" s="137">
        <f>IFERROR(VLOOKUP(B123,'Egyéni lista'!$B$4:$L$263,6,0),0)</f>
        <v>0</v>
      </c>
      <c r="H123" s="137">
        <f>IFERROR(VLOOKUP(B123,'Egyéni lista'!$B$4:$L$263,7,0),0)</f>
        <v>0</v>
      </c>
      <c r="I123" s="138">
        <f>IFERROR(VLOOKUP(B123,'Egyéni lista'!$B$4:$L$263,8,0),0)</f>
        <v>0</v>
      </c>
      <c r="J123" s="139">
        <f>IFERROR(VLOOKUP(B123,'Egyéni lista'!$B$4:$L$263,9,0),0)</f>
        <v>0</v>
      </c>
      <c r="K123" s="152">
        <f>IFERROR(VLOOKUP(B123,'Egyéni lista'!$B$4:$L$263,10,0),0)</f>
        <v>0</v>
      </c>
      <c r="L123" s="48">
        <f>IFERROR(VLOOKUP(B123,'Egyéni lista'!$B$4:$L$263,11,0),0)</f>
        <v>0</v>
      </c>
      <c r="M123" s="49">
        <f t="shared" ref="M123" si="87">SUM(E120:H123)</f>
        <v>0</v>
      </c>
    </row>
    <row r="124" spans="1:13" ht="15" hidden="1" x14ac:dyDescent="0.2">
      <c r="A124" s="216" t="s">
        <v>46</v>
      </c>
      <c r="B124" s="72"/>
      <c r="C124" s="35">
        <f>IFERROR(VLOOKUP(B124,'Egyéni lista'!$B$4:$L$263,2,0),0)</f>
        <v>0</v>
      </c>
      <c r="D124" s="40">
        <f>IFERROR(VLOOKUP(B124,'Egyéni lista'!$B$4:$L$263,3,0),0)</f>
        <v>0</v>
      </c>
      <c r="E124" s="28">
        <f>IFERROR(VLOOKUP(B124,'Egyéni lista'!$B$4:$L$263,4,0),0)</f>
        <v>0</v>
      </c>
      <c r="F124" s="28">
        <f>IFERROR(VLOOKUP(B124,'Egyéni lista'!$B$4:$L$263,5,0),0)</f>
        <v>0</v>
      </c>
      <c r="G124" s="28">
        <f>IFERROR(VLOOKUP(B124,'Egyéni lista'!$B$4:$L$263,6,0),0)</f>
        <v>0</v>
      </c>
      <c r="H124" s="28">
        <f>IFERROR(VLOOKUP(B124,'Egyéni lista'!$B$4:$L$263,7,0),0)</f>
        <v>0</v>
      </c>
      <c r="I124" s="121">
        <f>IFERROR(VLOOKUP(B124,'Egyéni lista'!$B$4:$L$263,8,0),0)</f>
        <v>0</v>
      </c>
      <c r="J124" s="132">
        <f>IFERROR(VLOOKUP(B124,'Egyéni lista'!$B$4:$L$263,9,0),0)</f>
        <v>0</v>
      </c>
      <c r="K124" s="150">
        <f>IFERROR(VLOOKUP(B124,'Egyéni lista'!$B$4:$L$263,10,0),0)</f>
        <v>0</v>
      </c>
      <c r="L124" s="37">
        <f>IFERROR(VLOOKUP(B124,'Egyéni lista'!$B$4:$L$263,11,0),0)</f>
        <v>0</v>
      </c>
      <c r="M124" s="38">
        <f t="shared" ref="M124" si="88">SUM(E124:H127)</f>
        <v>0</v>
      </c>
    </row>
    <row r="125" spans="1:13" ht="15" hidden="1" x14ac:dyDescent="0.2">
      <c r="A125" s="217"/>
      <c r="B125" s="73"/>
      <c r="C125" s="39">
        <f>IFERROR(VLOOKUP(B125,'Egyéni lista'!$B$4:$L$263,2,0),0)</f>
        <v>0</v>
      </c>
      <c r="D125" s="40">
        <f>IFERROR(VLOOKUP(B125,'Egyéni lista'!$B$4:$L$263,3,0),0)</f>
        <v>0</v>
      </c>
      <c r="E125" s="20">
        <f>IFERROR(VLOOKUP(B125,'Egyéni lista'!$B$4:$L$263,4,0),0)</f>
        <v>0</v>
      </c>
      <c r="F125" s="20">
        <f>IFERROR(VLOOKUP(B125,'Egyéni lista'!$B$4:$L$263,5,0),0)</f>
        <v>0</v>
      </c>
      <c r="G125" s="20">
        <f>IFERROR(VLOOKUP(B125,'Egyéni lista'!$B$4:$L$263,6,0),0)</f>
        <v>0</v>
      </c>
      <c r="H125" s="20">
        <f>IFERROR(VLOOKUP(B125,'Egyéni lista'!$B$4:$L$263,7,0),0)</f>
        <v>0</v>
      </c>
      <c r="I125" s="122">
        <f>IFERROR(VLOOKUP(B125,'Egyéni lista'!$B$4:$L$263,8,0),0)</f>
        <v>0</v>
      </c>
      <c r="J125" s="132">
        <f>IFERROR(VLOOKUP(B125,'Egyéni lista'!$B$4:$L$263,9,0),0)</f>
        <v>0</v>
      </c>
      <c r="K125" s="151">
        <f>IFERROR(VLOOKUP(B125,'Egyéni lista'!$B$4:$L$263,10,0),0)</f>
        <v>0</v>
      </c>
      <c r="L125" s="41">
        <f>IFERROR(VLOOKUP(B125,'Egyéni lista'!$B$4:$L$263,11,0),0)</f>
        <v>0</v>
      </c>
      <c r="M125" s="42">
        <f t="shared" ref="M125" si="89">SUM(E124:H127)</f>
        <v>0</v>
      </c>
    </row>
    <row r="126" spans="1:13" ht="15" hidden="1" x14ac:dyDescent="0.2">
      <c r="A126" s="217"/>
      <c r="B126" s="73"/>
      <c r="C126" s="43">
        <f>IFERROR(VLOOKUP(B126,'Egyéni lista'!$B$4:$L$263,2,0),0)</f>
        <v>0</v>
      </c>
      <c r="D126" s="44">
        <f>IFERROR(VLOOKUP(B126,'Egyéni lista'!$B$4:$L$263,3,0),0)</f>
        <v>0</v>
      </c>
      <c r="E126" s="134">
        <f>IFERROR(VLOOKUP(B126,'Egyéni lista'!$B$4:$L$263,4,0),0)</f>
        <v>0</v>
      </c>
      <c r="F126" s="134">
        <f>IFERROR(VLOOKUP(B126,'Egyéni lista'!$B$4:$L$263,5,0),0)</f>
        <v>0</v>
      </c>
      <c r="G126" s="134">
        <f>IFERROR(VLOOKUP(B126,'Egyéni lista'!$B$4:$L$263,6,0),0)</f>
        <v>0</v>
      </c>
      <c r="H126" s="134">
        <f>IFERROR(VLOOKUP(B126,'Egyéni lista'!$B$4:$L$263,7,0),0)</f>
        <v>0</v>
      </c>
      <c r="I126" s="135">
        <f>IFERROR(VLOOKUP(B126,'Egyéni lista'!$B$4:$L$263,8,0),0)</f>
        <v>0</v>
      </c>
      <c r="J126" s="133">
        <f>IFERROR(VLOOKUP(B126,'Egyéni lista'!$B$4:$L$263,9,0),0)</f>
        <v>0</v>
      </c>
      <c r="K126" s="151">
        <f>IFERROR(VLOOKUP(B126,'Egyéni lista'!$B$4:$L$263,10,0),0)</f>
        <v>0</v>
      </c>
      <c r="L126" s="45">
        <f>IFERROR(VLOOKUP(B126,'Egyéni lista'!$B$4:$L$263,11,0),0)</f>
        <v>0</v>
      </c>
      <c r="M126" s="42">
        <f t="shared" ref="M126" si="90">SUM(E124:H127)</f>
        <v>0</v>
      </c>
    </row>
    <row r="127" spans="1:13" ht="15.75" hidden="1" thickBot="1" x14ac:dyDescent="0.25">
      <c r="A127" s="218"/>
      <c r="B127" s="74"/>
      <c r="C127" s="46">
        <f>IFERROR(VLOOKUP(B127,'Egyéni lista'!$B$4:$L$263,2,0),0)</f>
        <v>0</v>
      </c>
      <c r="D127" s="51">
        <f>IFERROR(VLOOKUP(B127,'Egyéni lista'!$B$4:$L$263,3,0),0)</f>
        <v>0</v>
      </c>
      <c r="E127" s="136">
        <f>IFERROR(VLOOKUP(B127,'Egyéni lista'!$B$4:$L$263,4,0),0)</f>
        <v>0</v>
      </c>
      <c r="F127" s="137">
        <f>IFERROR(VLOOKUP(B127,'Egyéni lista'!$B$4:$L$263,5,0),0)</f>
        <v>0</v>
      </c>
      <c r="G127" s="137">
        <f>IFERROR(VLOOKUP(B127,'Egyéni lista'!$B$4:$L$263,6,0),0)</f>
        <v>0</v>
      </c>
      <c r="H127" s="137">
        <f>IFERROR(VLOOKUP(B127,'Egyéni lista'!$B$4:$L$263,7,0),0)</f>
        <v>0</v>
      </c>
      <c r="I127" s="138">
        <f>IFERROR(VLOOKUP(B127,'Egyéni lista'!$B$4:$L$263,8,0),0)</f>
        <v>0</v>
      </c>
      <c r="J127" s="139">
        <f>IFERROR(VLOOKUP(B127,'Egyéni lista'!$B$4:$L$263,9,0),0)</f>
        <v>0</v>
      </c>
      <c r="K127" s="152">
        <f>IFERROR(VLOOKUP(B127,'Egyéni lista'!$B$4:$L$263,10,0),0)</f>
        <v>0</v>
      </c>
      <c r="L127" s="48">
        <f>IFERROR(VLOOKUP(B127,'Egyéni lista'!$B$4:$L$263,11,0),0)</f>
        <v>0</v>
      </c>
      <c r="M127" s="49">
        <f t="shared" ref="M127" si="91">SUM(E124:H127)</f>
        <v>0</v>
      </c>
    </row>
    <row r="128" spans="1:13" ht="15" hidden="1" x14ac:dyDescent="0.2">
      <c r="A128" s="216" t="s">
        <v>47</v>
      </c>
      <c r="B128" s="72"/>
      <c r="C128" s="35">
        <f>IFERROR(VLOOKUP(B128,'Egyéni lista'!$B$4:$L$263,2,0),0)</f>
        <v>0</v>
      </c>
      <c r="D128" s="40">
        <f>IFERROR(VLOOKUP(B128,'Egyéni lista'!$B$4:$L$263,3,0),0)</f>
        <v>0</v>
      </c>
      <c r="E128" s="28">
        <f>IFERROR(VLOOKUP(B128,'Egyéni lista'!$B$4:$L$263,4,0),0)</f>
        <v>0</v>
      </c>
      <c r="F128" s="28">
        <f>IFERROR(VLOOKUP(B128,'Egyéni lista'!$B$4:$L$263,5,0),0)</f>
        <v>0</v>
      </c>
      <c r="G128" s="28">
        <f>IFERROR(VLOOKUP(B128,'Egyéni lista'!$B$4:$L$263,6,0),0)</f>
        <v>0</v>
      </c>
      <c r="H128" s="28">
        <f>IFERROR(VLOOKUP(B128,'Egyéni lista'!$B$4:$L$263,7,0),0)</f>
        <v>0</v>
      </c>
      <c r="I128" s="121">
        <f>IFERROR(VLOOKUP(B128,'Egyéni lista'!$B$4:$L$263,8,0),0)</f>
        <v>0</v>
      </c>
      <c r="J128" s="132">
        <f>IFERROR(VLOOKUP(B128,'Egyéni lista'!$B$4:$L$263,9,0),0)</f>
        <v>0</v>
      </c>
      <c r="K128" s="150">
        <f>IFERROR(VLOOKUP(B128,'Egyéni lista'!$B$4:$L$263,10,0),0)</f>
        <v>0</v>
      </c>
      <c r="L128" s="37">
        <f>IFERROR(VLOOKUP(B128,'Egyéni lista'!$B$4:$L$263,11,0),0)</f>
        <v>0</v>
      </c>
      <c r="M128" s="38">
        <f t="shared" ref="M128" si="92">SUM(E128:H131)</f>
        <v>0</v>
      </c>
    </row>
    <row r="129" spans="1:13" ht="15" hidden="1" x14ac:dyDescent="0.2">
      <c r="A129" s="217"/>
      <c r="B129" s="73"/>
      <c r="C129" s="39">
        <f>IFERROR(VLOOKUP(B129,'Egyéni lista'!$B$4:$L$263,2,0),0)</f>
        <v>0</v>
      </c>
      <c r="D129" s="40">
        <f>IFERROR(VLOOKUP(B129,'Egyéni lista'!$B$4:$L$263,3,0),0)</f>
        <v>0</v>
      </c>
      <c r="E129" s="20">
        <f>IFERROR(VLOOKUP(B129,'Egyéni lista'!$B$4:$L$263,4,0),0)</f>
        <v>0</v>
      </c>
      <c r="F129" s="20">
        <f>IFERROR(VLOOKUP(B129,'Egyéni lista'!$B$4:$L$263,5,0),0)</f>
        <v>0</v>
      </c>
      <c r="G129" s="20">
        <f>IFERROR(VLOOKUP(B129,'Egyéni lista'!$B$4:$L$263,6,0),0)</f>
        <v>0</v>
      </c>
      <c r="H129" s="20">
        <f>IFERROR(VLOOKUP(B129,'Egyéni lista'!$B$4:$L$263,7,0),0)</f>
        <v>0</v>
      </c>
      <c r="I129" s="122">
        <f>IFERROR(VLOOKUP(B129,'Egyéni lista'!$B$4:$L$263,8,0),0)</f>
        <v>0</v>
      </c>
      <c r="J129" s="132">
        <f>IFERROR(VLOOKUP(B129,'Egyéni lista'!$B$4:$L$263,9,0),0)</f>
        <v>0</v>
      </c>
      <c r="K129" s="151">
        <f>IFERROR(VLOOKUP(B129,'Egyéni lista'!$B$4:$L$263,10,0),0)</f>
        <v>0</v>
      </c>
      <c r="L129" s="41">
        <f>IFERROR(VLOOKUP(B129,'Egyéni lista'!$B$4:$L$263,11,0),0)</f>
        <v>0</v>
      </c>
      <c r="M129" s="42">
        <f t="shared" ref="M129" si="93">SUM(E128:H131)</f>
        <v>0</v>
      </c>
    </row>
    <row r="130" spans="1:13" ht="15" hidden="1" x14ac:dyDescent="0.2">
      <c r="A130" s="217"/>
      <c r="B130" s="73"/>
      <c r="C130" s="43">
        <f>IFERROR(VLOOKUP(B130,'Egyéni lista'!$B$4:$L$263,2,0),0)</f>
        <v>0</v>
      </c>
      <c r="D130" s="44">
        <f>IFERROR(VLOOKUP(B130,'Egyéni lista'!$B$4:$L$263,3,0),0)</f>
        <v>0</v>
      </c>
      <c r="E130" s="134">
        <f>IFERROR(VLOOKUP(B130,'Egyéni lista'!$B$4:$L$263,4,0),0)</f>
        <v>0</v>
      </c>
      <c r="F130" s="134">
        <f>IFERROR(VLOOKUP(B130,'Egyéni lista'!$B$4:$L$263,5,0),0)</f>
        <v>0</v>
      </c>
      <c r="G130" s="134">
        <f>IFERROR(VLOOKUP(B130,'Egyéni lista'!$B$4:$L$263,6,0),0)</f>
        <v>0</v>
      </c>
      <c r="H130" s="134">
        <f>IFERROR(VLOOKUP(B130,'Egyéni lista'!$B$4:$L$263,7,0),0)</f>
        <v>0</v>
      </c>
      <c r="I130" s="135">
        <f>IFERROR(VLOOKUP(B130,'Egyéni lista'!$B$4:$L$263,8,0),0)</f>
        <v>0</v>
      </c>
      <c r="J130" s="133">
        <f>IFERROR(VLOOKUP(B130,'Egyéni lista'!$B$4:$L$263,9,0),0)</f>
        <v>0</v>
      </c>
      <c r="K130" s="151">
        <f>IFERROR(VLOOKUP(B130,'Egyéni lista'!$B$4:$L$263,10,0),0)</f>
        <v>0</v>
      </c>
      <c r="L130" s="45">
        <f>IFERROR(VLOOKUP(B130,'Egyéni lista'!$B$4:$L$263,11,0),0)</f>
        <v>0</v>
      </c>
      <c r="M130" s="42">
        <f t="shared" ref="M130" si="94">SUM(E128:H131)</f>
        <v>0</v>
      </c>
    </row>
    <row r="131" spans="1:13" ht="15.75" hidden="1" thickBot="1" x14ac:dyDescent="0.25">
      <c r="A131" s="218"/>
      <c r="B131" s="74"/>
      <c r="C131" s="46">
        <f>IFERROR(VLOOKUP(B131,'Egyéni lista'!$B$4:$L$263,2,0),0)</f>
        <v>0</v>
      </c>
      <c r="D131" s="51">
        <f>IFERROR(VLOOKUP(B131,'Egyéni lista'!$B$4:$L$263,3,0),0)</f>
        <v>0</v>
      </c>
      <c r="E131" s="136">
        <f>IFERROR(VLOOKUP(B131,'Egyéni lista'!$B$4:$L$263,4,0),0)</f>
        <v>0</v>
      </c>
      <c r="F131" s="137">
        <f>IFERROR(VLOOKUP(B131,'Egyéni lista'!$B$4:$L$263,5,0),0)</f>
        <v>0</v>
      </c>
      <c r="G131" s="137">
        <f>IFERROR(VLOOKUP(B131,'Egyéni lista'!$B$4:$L$263,6,0),0)</f>
        <v>0</v>
      </c>
      <c r="H131" s="137">
        <f>IFERROR(VLOOKUP(B131,'Egyéni lista'!$B$4:$L$263,7,0),0)</f>
        <v>0</v>
      </c>
      <c r="I131" s="138">
        <f>IFERROR(VLOOKUP(B131,'Egyéni lista'!$B$4:$L$263,8,0),0)</f>
        <v>0</v>
      </c>
      <c r="J131" s="139">
        <f>IFERROR(VLOOKUP(B131,'Egyéni lista'!$B$4:$L$263,9,0),0)</f>
        <v>0</v>
      </c>
      <c r="K131" s="152">
        <f>IFERROR(VLOOKUP(B131,'Egyéni lista'!$B$4:$L$263,10,0),0)</f>
        <v>0</v>
      </c>
      <c r="L131" s="48">
        <f>IFERROR(VLOOKUP(B131,'Egyéni lista'!$B$4:$L$263,11,0),0)</f>
        <v>0</v>
      </c>
      <c r="M131" s="49">
        <f t="shared" ref="M131" si="95">SUM(E128:H131)</f>
        <v>0</v>
      </c>
    </row>
    <row r="132" spans="1:13" ht="15" hidden="1" x14ac:dyDescent="0.2">
      <c r="A132" s="216" t="s">
        <v>48</v>
      </c>
      <c r="B132" s="72"/>
      <c r="C132" s="35">
        <f>IFERROR(VLOOKUP(B132,'Egyéni lista'!$B$4:$L$263,2,0),0)</f>
        <v>0</v>
      </c>
      <c r="D132" s="40">
        <f>IFERROR(VLOOKUP(B132,'Egyéni lista'!$B$4:$L$263,3,0),0)</f>
        <v>0</v>
      </c>
      <c r="E132" s="28">
        <f>IFERROR(VLOOKUP(B132,'Egyéni lista'!$B$4:$L$263,4,0),0)</f>
        <v>0</v>
      </c>
      <c r="F132" s="28">
        <f>IFERROR(VLOOKUP(B132,'Egyéni lista'!$B$4:$L$263,5,0),0)</f>
        <v>0</v>
      </c>
      <c r="G132" s="28">
        <f>IFERROR(VLOOKUP(B132,'Egyéni lista'!$B$4:$L$263,6,0),0)</f>
        <v>0</v>
      </c>
      <c r="H132" s="28">
        <f>IFERROR(VLOOKUP(B132,'Egyéni lista'!$B$4:$L$263,7,0),0)</f>
        <v>0</v>
      </c>
      <c r="I132" s="121">
        <f>IFERROR(VLOOKUP(B132,'Egyéni lista'!$B$4:$L$263,8,0),0)</f>
        <v>0</v>
      </c>
      <c r="J132" s="132">
        <f>IFERROR(VLOOKUP(B132,'Egyéni lista'!$B$4:$L$263,9,0),0)</f>
        <v>0</v>
      </c>
      <c r="K132" s="150">
        <f>IFERROR(VLOOKUP(B132,'Egyéni lista'!$B$4:$L$263,10,0),0)</f>
        <v>0</v>
      </c>
      <c r="L132" s="37">
        <f>IFERROR(VLOOKUP(B132,'Egyéni lista'!$B$4:$L$263,11,0),0)</f>
        <v>0</v>
      </c>
      <c r="M132" s="38">
        <f t="shared" ref="M132" si="96">SUM(E132:H135)</f>
        <v>0</v>
      </c>
    </row>
    <row r="133" spans="1:13" ht="15" hidden="1" x14ac:dyDescent="0.2">
      <c r="A133" s="217"/>
      <c r="B133" s="73"/>
      <c r="C133" s="39">
        <f>IFERROR(VLOOKUP(B133,'Egyéni lista'!$B$4:$L$263,2,0),0)</f>
        <v>0</v>
      </c>
      <c r="D133" s="40">
        <f>IFERROR(VLOOKUP(B133,'Egyéni lista'!$B$4:$L$263,3,0),0)</f>
        <v>0</v>
      </c>
      <c r="E133" s="20">
        <f>IFERROR(VLOOKUP(B133,'Egyéni lista'!$B$4:$L$263,4,0),0)</f>
        <v>0</v>
      </c>
      <c r="F133" s="20">
        <f>IFERROR(VLOOKUP(B133,'Egyéni lista'!$B$4:$L$263,5,0),0)</f>
        <v>0</v>
      </c>
      <c r="G133" s="20">
        <f>IFERROR(VLOOKUP(B133,'Egyéni lista'!$B$4:$L$263,6,0),0)</f>
        <v>0</v>
      </c>
      <c r="H133" s="20">
        <f>IFERROR(VLOOKUP(B133,'Egyéni lista'!$B$4:$L$263,7,0),0)</f>
        <v>0</v>
      </c>
      <c r="I133" s="122">
        <f>IFERROR(VLOOKUP(B133,'Egyéni lista'!$B$4:$L$263,8,0),0)</f>
        <v>0</v>
      </c>
      <c r="J133" s="132">
        <f>IFERROR(VLOOKUP(B133,'Egyéni lista'!$B$4:$L$263,9,0),0)</f>
        <v>0</v>
      </c>
      <c r="K133" s="151">
        <f>IFERROR(VLOOKUP(B133,'Egyéni lista'!$B$4:$L$263,10,0),0)</f>
        <v>0</v>
      </c>
      <c r="L133" s="41">
        <f>IFERROR(VLOOKUP(B133,'Egyéni lista'!$B$4:$L$263,11,0),0)</f>
        <v>0</v>
      </c>
      <c r="M133" s="42">
        <f t="shared" ref="M133" si="97">SUM(E132:H135)</f>
        <v>0</v>
      </c>
    </row>
    <row r="134" spans="1:13" ht="15" hidden="1" x14ac:dyDescent="0.2">
      <c r="A134" s="217"/>
      <c r="B134" s="73"/>
      <c r="C134" s="43">
        <f>IFERROR(VLOOKUP(B134,'Egyéni lista'!$B$4:$L$263,2,0),0)</f>
        <v>0</v>
      </c>
      <c r="D134" s="44">
        <f>IFERROR(VLOOKUP(B134,'Egyéni lista'!$B$4:$L$263,3,0),0)</f>
        <v>0</v>
      </c>
      <c r="E134" s="134">
        <f>IFERROR(VLOOKUP(B134,'Egyéni lista'!$B$4:$L$263,4,0),0)</f>
        <v>0</v>
      </c>
      <c r="F134" s="134">
        <f>IFERROR(VLOOKUP(B134,'Egyéni lista'!$B$4:$L$263,5,0),0)</f>
        <v>0</v>
      </c>
      <c r="G134" s="134">
        <f>IFERROR(VLOOKUP(B134,'Egyéni lista'!$B$4:$L$263,6,0),0)</f>
        <v>0</v>
      </c>
      <c r="H134" s="134">
        <f>IFERROR(VLOOKUP(B134,'Egyéni lista'!$B$4:$L$263,7,0),0)</f>
        <v>0</v>
      </c>
      <c r="I134" s="135">
        <f>IFERROR(VLOOKUP(B134,'Egyéni lista'!$B$4:$L$263,8,0),0)</f>
        <v>0</v>
      </c>
      <c r="J134" s="133">
        <f>IFERROR(VLOOKUP(B134,'Egyéni lista'!$B$4:$L$263,9,0),0)</f>
        <v>0</v>
      </c>
      <c r="K134" s="151">
        <f>IFERROR(VLOOKUP(B134,'Egyéni lista'!$B$4:$L$263,10,0),0)</f>
        <v>0</v>
      </c>
      <c r="L134" s="45">
        <f>IFERROR(VLOOKUP(B134,'Egyéni lista'!$B$4:$L$263,11,0),0)</f>
        <v>0</v>
      </c>
      <c r="M134" s="42">
        <f t="shared" ref="M134" si="98">SUM(E132:H135)</f>
        <v>0</v>
      </c>
    </row>
    <row r="135" spans="1:13" ht="15.75" hidden="1" thickBot="1" x14ac:dyDescent="0.25">
      <c r="A135" s="218"/>
      <c r="B135" s="74"/>
      <c r="C135" s="46">
        <f>IFERROR(VLOOKUP(B135,'Egyéni lista'!$B$4:$L$263,2,0),0)</f>
        <v>0</v>
      </c>
      <c r="D135" s="51">
        <f>IFERROR(VLOOKUP(B135,'Egyéni lista'!$B$4:$L$263,3,0),0)</f>
        <v>0</v>
      </c>
      <c r="E135" s="136">
        <f>IFERROR(VLOOKUP(B135,'Egyéni lista'!$B$4:$L$263,4,0),0)</f>
        <v>0</v>
      </c>
      <c r="F135" s="137">
        <f>IFERROR(VLOOKUP(B135,'Egyéni lista'!$B$4:$L$263,5,0),0)</f>
        <v>0</v>
      </c>
      <c r="G135" s="137">
        <f>IFERROR(VLOOKUP(B135,'Egyéni lista'!$B$4:$L$263,6,0),0)</f>
        <v>0</v>
      </c>
      <c r="H135" s="137">
        <f>IFERROR(VLOOKUP(B135,'Egyéni lista'!$B$4:$L$263,7,0),0)</f>
        <v>0</v>
      </c>
      <c r="I135" s="138">
        <f>IFERROR(VLOOKUP(B135,'Egyéni lista'!$B$4:$L$263,8,0),0)</f>
        <v>0</v>
      </c>
      <c r="J135" s="139">
        <f>IFERROR(VLOOKUP(B135,'Egyéni lista'!$B$4:$L$263,9,0),0)</f>
        <v>0</v>
      </c>
      <c r="K135" s="152">
        <f>IFERROR(VLOOKUP(B135,'Egyéni lista'!$B$4:$L$263,10,0),0)</f>
        <v>0</v>
      </c>
      <c r="L135" s="48">
        <f>IFERROR(VLOOKUP(B135,'Egyéni lista'!$B$4:$L$263,11,0),0)</f>
        <v>0</v>
      </c>
      <c r="M135" s="49">
        <f t="shared" ref="M135" si="99">SUM(E132:H135)</f>
        <v>0</v>
      </c>
    </row>
    <row r="136" spans="1:13" ht="15" hidden="1" x14ac:dyDescent="0.2">
      <c r="A136" s="216" t="s">
        <v>49</v>
      </c>
      <c r="B136" s="72"/>
      <c r="C136" s="35">
        <f>IFERROR(VLOOKUP(B136,'Egyéni lista'!$B$4:$L$263,2,0),0)</f>
        <v>0</v>
      </c>
      <c r="D136" s="40">
        <f>IFERROR(VLOOKUP(B136,'Egyéni lista'!$B$4:$L$263,3,0),0)</f>
        <v>0</v>
      </c>
      <c r="E136" s="28">
        <f>IFERROR(VLOOKUP(B136,'Egyéni lista'!$B$4:$L$263,4,0),0)</f>
        <v>0</v>
      </c>
      <c r="F136" s="28">
        <f>IFERROR(VLOOKUP(B136,'Egyéni lista'!$B$4:$L$263,5,0),0)</f>
        <v>0</v>
      </c>
      <c r="G136" s="28">
        <f>IFERROR(VLOOKUP(B136,'Egyéni lista'!$B$4:$L$263,6,0),0)</f>
        <v>0</v>
      </c>
      <c r="H136" s="28">
        <f>IFERROR(VLOOKUP(B136,'Egyéni lista'!$B$4:$L$263,7,0),0)</f>
        <v>0</v>
      </c>
      <c r="I136" s="121">
        <f>IFERROR(VLOOKUP(B136,'Egyéni lista'!$B$4:$L$263,8,0),0)</f>
        <v>0</v>
      </c>
      <c r="J136" s="132">
        <f>IFERROR(VLOOKUP(B136,'Egyéni lista'!$B$4:$L$263,9,0),0)</f>
        <v>0</v>
      </c>
      <c r="K136" s="150">
        <f>IFERROR(VLOOKUP(B136,'Egyéni lista'!$B$4:$L$263,10,0),0)</f>
        <v>0</v>
      </c>
      <c r="L136" s="37">
        <f>IFERROR(VLOOKUP(B136,'Egyéni lista'!$B$4:$L$263,11,0),0)</f>
        <v>0</v>
      </c>
      <c r="M136" s="38">
        <f t="shared" ref="M136" si="100">SUM(E136:H139)</f>
        <v>0</v>
      </c>
    </row>
    <row r="137" spans="1:13" ht="15" hidden="1" x14ac:dyDescent="0.2">
      <c r="A137" s="217"/>
      <c r="B137" s="73"/>
      <c r="C137" s="39">
        <f>IFERROR(VLOOKUP(B137,'Egyéni lista'!$B$4:$L$263,2,0),0)</f>
        <v>0</v>
      </c>
      <c r="D137" s="40">
        <f>IFERROR(VLOOKUP(B137,'Egyéni lista'!$B$4:$L$263,3,0),0)</f>
        <v>0</v>
      </c>
      <c r="E137" s="20">
        <f>IFERROR(VLOOKUP(B137,'Egyéni lista'!$B$4:$L$263,4,0),0)</f>
        <v>0</v>
      </c>
      <c r="F137" s="20">
        <f>IFERROR(VLOOKUP(B137,'Egyéni lista'!$B$4:$L$263,5,0),0)</f>
        <v>0</v>
      </c>
      <c r="G137" s="20">
        <f>IFERROR(VLOOKUP(B137,'Egyéni lista'!$B$4:$L$263,6,0),0)</f>
        <v>0</v>
      </c>
      <c r="H137" s="20">
        <f>IFERROR(VLOOKUP(B137,'Egyéni lista'!$B$4:$L$263,7,0),0)</f>
        <v>0</v>
      </c>
      <c r="I137" s="122">
        <f>IFERROR(VLOOKUP(B137,'Egyéni lista'!$B$4:$L$263,8,0),0)</f>
        <v>0</v>
      </c>
      <c r="J137" s="132">
        <f>IFERROR(VLOOKUP(B137,'Egyéni lista'!$B$4:$L$263,9,0),0)</f>
        <v>0</v>
      </c>
      <c r="K137" s="151">
        <f>IFERROR(VLOOKUP(B137,'Egyéni lista'!$B$4:$L$263,10,0),0)</f>
        <v>0</v>
      </c>
      <c r="L137" s="41">
        <f>IFERROR(VLOOKUP(B137,'Egyéni lista'!$B$4:$L$263,11,0),0)</f>
        <v>0</v>
      </c>
      <c r="M137" s="42">
        <f t="shared" ref="M137" si="101">SUM(E136:H139)</f>
        <v>0</v>
      </c>
    </row>
    <row r="138" spans="1:13" ht="15" hidden="1" x14ac:dyDescent="0.2">
      <c r="A138" s="217"/>
      <c r="B138" s="73"/>
      <c r="C138" s="43">
        <f>IFERROR(VLOOKUP(B138,'Egyéni lista'!$B$4:$L$263,2,0),0)</f>
        <v>0</v>
      </c>
      <c r="D138" s="44">
        <f>IFERROR(VLOOKUP(B138,'Egyéni lista'!$B$4:$L$263,3,0),0)</f>
        <v>0</v>
      </c>
      <c r="E138" s="134">
        <f>IFERROR(VLOOKUP(B138,'Egyéni lista'!$B$4:$L$263,4,0),0)</f>
        <v>0</v>
      </c>
      <c r="F138" s="134">
        <f>IFERROR(VLOOKUP(B138,'Egyéni lista'!$B$4:$L$263,5,0),0)</f>
        <v>0</v>
      </c>
      <c r="G138" s="134">
        <f>IFERROR(VLOOKUP(B138,'Egyéni lista'!$B$4:$L$263,6,0),0)</f>
        <v>0</v>
      </c>
      <c r="H138" s="134">
        <f>IFERROR(VLOOKUP(B138,'Egyéni lista'!$B$4:$L$263,7,0),0)</f>
        <v>0</v>
      </c>
      <c r="I138" s="135">
        <f>IFERROR(VLOOKUP(B138,'Egyéni lista'!$B$4:$L$263,8,0),0)</f>
        <v>0</v>
      </c>
      <c r="J138" s="133">
        <f>IFERROR(VLOOKUP(B138,'Egyéni lista'!$B$4:$L$263,9,0),0)</f>
        <v>0</v>
      </c>
      <c r="K138" s="151">
        <f>IFERROR(VLOOKUP(B138,'Egyéni lista'!$B$4:$L$263,10,0),0)</f>
        <v>0</v>
      </c>
      <c r="L138" s="45">
        <f>IFERROR(VLOOKUP(B138,'Egyéni lista'!$B$4:$L$263,11,0),0)</f>
        <v>0</v>
      </c>
      <c r="M138" s="42">
        <f t="shared" ref="M138" si="102">SUM(E136:H139)</f>
        <v>0</v>
      </c>
    </row>
    <row r="139" spans="1:13" ht="15.75" hidden="1" thickBot="1" x14ac:dyDescent="0.25">
      <c r="A139" s="218"/>
      <c r="B139" s="74"/>
      <c r="C139" s="46">
        <f>IFERROR(VLOOKUP(B139,'Egyéni lista'!$B$4:$L$263,2,0),0)</f>
        <v>0</v>
      </c>
      <c r="D139" s="51">
        <f>IFERROR(VLOOKUP(B139,'Egyéni lista'!$B$4:$L$263,3,0),0)</f>
        <v>0</v>
      </c>
      <c r="E139" s="136">
        <f>IFERROR(VLOOKUP(B139,'Egyéni lista'!$B$4:$L$263,4,0),0)</f>
        <v>0</v>
      </c>
      <c r="F139" s="137">
        <f>IFERROR(VLOOKUP(B139,'Egyéni lista'!$B$4:$L$263,5,0),0)</f>
        <v>0</v>
      </c>
      <c r="G139" s="137">
        <f>IFERROR(VLOOKUP(B139,'Egyéni lista'!$B$4:$L$263,6,0),0)</f>
        <v>0</v>
      </c>
      <c r="H139" s="137">
        <f>IFERROR(VLOOKUP(B139,'Egyéni lista'!$B$4:$L$263,7,0),0)</f>
        <v>0</v>
      </c>
      <c r="I139" s="138">
        <f>IFERROR(VLOOKUP(B139,'Egyéni lista'!$B$4:$L$263,8,0),0)</f>
        <v>0</v>
      </c>
      <c r="J139" s="139">
        <f>IFERROR(VLOOKUP(B139,'Egyéni lista'!$B$4:$L$263,9,0),0)</f>
        <v>0</v>
      </c>
      <c r="K139" s="152">
        <f>IFERROR(VLOOKUP(B139,'Egyéni lista'!$B$4:$L$263,10,0),0)</f>
        <v>0</v>
      </c>
      <c r="L139" s="48">
        <f>IFERROR(VLOOKUP(B139,'Egyéni lista'!$B$4:$L$263,11,0),0)</f>
        <v>0</v>
      </c>
      <c r="M139" s="49">
        <f t="shared" ref="M139" si="103">SUM(E136:H139)</f>
        <v>0</v>
      </c>
    </row>
    <row r="140" spans="1:13" ht="15" hidden="1" x14ac:dyDescent="0.2">
      <c r="A140" s="216" t="s">
        <v>50</v>
      </c>
      <c r="B140" s="72"/>
      <c r="C140" s="35">
        <f>IFERROR(VLOOKUP(B140,'Egyéni lista'!$B$4:$L$263,2,0),0)</f>
        <v>0</v>
      </c>
      <c r="D140" s="40">
        <f>IFERROR(VLOOKUP(B140,'Egyéni lista'!$B$4:$L$263,3,0),0)</f>
        <v>0</v>
      </c>
      <c r="E140" s="28">
        <f>IFERROR(VLOOKUP(B140,'Egyéni lista'!$B$4:$L$263,4,0),0)</f>
        <v>0</v>
      </c>
      <c r="F140" s="28">
        <f>IFERROR(VLOOKUP(B140,'Egyéni lista'!$B$4:$L$263,5,0),0)</f>
        <v>0</v>
      </c>
      <c r="G140" s="28">
        <f>IFERROR(VLOOKUP(B140,'Egyéni lista'!$B$4:$L$263,6,0),0)</f>
        <v>0</v>
      </c>
      <c r="H140" s="28">
        <f>IFERROR(VLOOKUP(B140,'Egyéni lista'!$B$4:$L$263,7,0),0)</f>
        <v>0</v>
      </c>
      <c r="I140" s="121">
        <f>IFERROR(VLOOKUP(B140,'Egyéni lista'!$B$4:$L$263,8,0),0)</f>
        <v>0</v>
      </c>
      <c r="J140" s="132">
        <f>IFERROR(VLOOKUP(B140,'Egyéni lista'!$B$4:$L$263,9,0),0)</f>
        <v>0</v>
      </c>
      <c r="K140" s="150">
        <f>IFERROR(VLOOKUP(B140,'Egyéni lista'!$B$4:$L$263,10,0),0)</f>
        <v>0</v>
      </c>
      <c r="L140" s="37">
        <f>IFERROR(VLOOKUP(B140,'Egyéni lista'!$B$4:$L$263,11,0),0)</f>
        <v>0</v>
      </c>
      <c r="M140" s="38">
        <f t="shared" ref="M140" si="104">SUM(E140:H143)</f>
        <v>0</v>
      </c>
    </row>
    <row r="141" spans="1:13" ht="15" hidden="1" x14ac:dyDescent="0.2">
      <c r="A141" s="217"/>
      <c r="B141" s="73"/>
      <c r="C141" s="39">
        <f>IFERROR(VLOOKUP(B141,'Egyéni lista'!$B$4:$L$263,2,0),0)</f>
        <v>0</v>
      </c>
      <c r="D141" s="40">
        <f>IFERROR(VLOOKUP(B141,'Egyéni lista'!$B$4:$L$263,3,0),0)</f>
        <v>0</v>
      </c>
      <c r="E141" s="20">
        <f>IFERROR(VLOOKUP(B141,'Egyéni lista'!$B$4:$L$263,4,0),0)</f>
        <v>0</v>
      </c>
      <c r="F141" s="20">
        <f>IFERROR(VLOOKUP(B141,'Egyéni lista'!$B$4:$L$263,5,0),0)</f>
        <v>0</v>
      </c>
      <c r="G141" s="20">
        <f>IFERROR(VLOOKUP(B141,'Egyéni lista'!$B$4:$L$263,6,0),0)</f>
        <v>0</v>
      </c>
      <c r="H141" s="20">
        <f>IFERROR(VLOOKUP(B141,'Egyéni lista'!$B$4:$L$263,7,0),0)</f>
        <v>0</v>
      </c>
      <c r="I141" s="122">
        <f>IFERROR(VLOOKUP(B141,'Egyéni lista'!$B$4:$L$263,8,0),0)</f>
        <v>0</v>
      </c>
      <c r="J141" s="132">
        <f>IFERROR(VLOOKUP(B141,'Egyéni lista'!$B$4:$L$263,9,0),0)</f>
        <v>0</v>
      </c>
      <c r="K141" s="151">
        <f>IFERROR(VLOOKUP(B141,'Egyéni lista'!$B$4:$L$263,10,0),0)</f>
        <v>0</v>
      </c>
      <c r="L141" s="41">
        <f>IFERROR(VLOOKUP(B141,'Egyéni lista'!$B$4:$L$263,11,0),0)</f>
        <v>0</v>
      </c>
      <c r="M141" s="42">
        <f t="shared" ref="M141" si="105">SUM(E140:H143)</f>
        <v>0</v>
      </c>
    </row>
    <row r="142" spans="1:13" ht="15" hidden="1" x14ac:dyDescent="0.2">
      <c r="A142" s="217"/>
      <c r="B142" s="73"/>
      <c r="C142" s="43">
        <f>IFERROR(VLOOKUP(B142,'Egyéni lista'!$B$4:$L$263,2,0),0)</f>
        <v>0</v>
      </c>
      <c r="D142" s="44">
        <f>IFERROR(VLOOKUP(B142,'Egyéni lista'!$B$4:$L$263,3,0),0)</f>
        <v>0</v>
      </c>
      <c r="E142" s="134">
        <f>IFERROR(VLOOKUP(B142,'Egyéni lista'!$B$4:$L$263,4,0),0)</f>
        <v>0</v>
      </c>
      <c r="F142" s="134">
        <f>IFERROR(VLOOKUP(B142,'Egyéni lista'!$B$4:$L$263,5,0),0)</f>
        <v>0</v>
      </c>
      <c r="G142" s="134">
        <f>IFERROR(VLOOKUP(B142,'Egyéni lista'!$B$4:$L$263,6,0),0)</f>
        <v>0</v>
      </c>
      <c r="H142" s="134">
        <f>IFERROR(VLOOKUP(B142,'Egyéni lista'!$B$4:$L$263,7,0),0)</f>
        <v>0</v>
      </c>
      <c r="I142" s="135">
        <f>IFERROR(VLOOKUP(B142,'Egyéni lista'!$B$4:$L$263,8,0),0)</f>
        <v>0</v>
      </c>
      <c r="J142" s="133">
        <f>IFERROR(VLOOKUP(B142,'Egyéni lista'!$B$4:$L$263,9,0),0)</f>
        <v>0</v>
      </c>
      <c r="K142" s="151">
        <f>IFERROR(VLOOKUP(B142,'Egyéni lista'!$B$4:$L$263,10,0),0)</f>
        <v>0</v>
      </c>
      <c r="L142" s="45">
        <f>IFERROR(VLOOKUP(B142,'Egyéni lista'!$B$4:$L$263,11,0),0)</f>
        <v>0</v>
      </c>
      <c r="M142" s="42">
        <f t="shared" ref="M142" si="106">SUM(E140:H143)</f>
        <v>0</v>
      </c>
    </row>
    <row r="143" spans="1:13" ht="15.75" hidden="1" thickBot="1" x14ac:dyDescent="0.25">
      <c r="A143" s="218"/>
      <c r="B143" s="74"/>
      <c r="C143" s="46">
        <f>IFERROR(VLOOKUP(B143,'Egyéni lista'!$B$4:$L$263,2,0),0)</f>
        <v>0</v>
      </c>
      <c r="D143" s="51">
        <f>IFERROR(VLOOKUP(B143,'Egyéni lista'!$B$4:$L$263,3,0),0)</f>
        <v>0</v>
      </c>
      <c r="E143" s="136">
        <f>IFERROR(VLOOKUP(B143,'Egyéni lista'!$B$4:$L$263,4,0),0)</f>
        <v>0</v>
      </c>
      <c r="F143" s="137">
        <f>IFERROR(VLOOKUP(B143,'Egyéni lista'!$B$4:$L$263,5,0),0)</f>
        <v>0</v>
      </c>
      <c r="G143" s="137">
        <f>IFERROR(VLOOKUP(B143,'Egyéni lista'!$B$4:$L$263,6,0),0)</f>
        <v>0</v>
      </c>
      <c r="H143" s="137">
        <f>IFERROR(VLOOKUP(B143,'Egyéni lista'!$B$4:$L$263,7,0),0)</f>
        <v>0</v>
      </c>
      <c r="I143" s="138">
        <f>IFERROR(VLOOKUP(B143,'Egyéni lista'!$B$4:$L$263,8,0),0)</f>
        <v>0</v>
      </c>
      <c r="J143" s="139">
        <f>IFERROR(VLOOKUP(B143,'Egyéni lista'!$B$4:$L$263,9,0),0)</f>
        <v>0</v>
      </c>
      <c r="K143" s="152">
        <f>IFERROR(VLOOKUP(B143,'Egyéni lista'!$B$4:$L$263,10,0),0)</f>
        <v>0</v>
      </c>
      <c r="L143" s="48">
        <f>IFERROR(VLOOKUP(B143,'Egyéni lista'!$B$4:$L$263,11,0),0)</f>
        <v>0</v>
      </c>
      <c r="M143" s="49">
        <f t="shared" ref="M143" si="107">SUM(E140:H143)</f>
        <v>0</v>
      </c>
    </row>
    <row r="144" spans="1:13" ht="15" hidden="1" x14ac:dyDescent="0.2">
      <c r="A144" s="216" t="s">
        <v>51</v>
      </c>
      <c r="B144" s="72"/>
      <c r="C144" s="35">
        <f>IFERROR(VLOOKUP(B144,'Egyéni lista'!$B$4:$L$263,2,0),0)</f>
        <v>0</v>
      </c>
      <c r="D144" s="40">
        <f>IFERROR(VLOOKUP(B144,'Egyéni lista'!$B$4:$L$263,3,0),0)</f>
        <v>0</v>
      </c>
      <c r="E144" s="28">
        <f>IFERROR(VLOOKUP(B144,'Egyéni lista'!$B$4:$L$263,4,0),0)</f>
        <v>0</v>
      </c>
      <c r="F144" s="28">
        <f>IFERROR(VLOOKUP(B144,'Egyéni lista'!$B$4:$L$263,5,0),0)</f>
        <v>0</v>
      </c>
      <c r="G144" s="28">
        <f>IFERROR(VLOOKUP(B144,'Egyéni lista'!$B$4:$L$263,6,0),0)</f>
        <v>0</v>
      </c>
      <c r="H144" s="28">
        <f>IFERROR(VLOOKUP(B144,'Egyéni lista'!$B$4:$L$263,7,0),0)</f>
        <v>0</v>
      </c>
      <c r="I144" s="121">
        <f>IFERROR(VLOOKUP(B144,'Egyéni lista'!$B$4:$L$263,8,0),0)</f>
        <v>0</v>
      </c>
      <c r="J144" s="132">
        <f>IFERROR(VLOOKUP(B144,'Egyéni lista'!$B$4:$L$263,9,0),0)</f>
        <v>0</v>
      </c>
      <c r="K144" s="150">
        <f>IFERROR(VLOOKUP(B144,'Egyéni lista'!$B$4:$L$263,10,0),0)</f>
        <v>0</v>
      </c>
      <c r="L144" s="37">
        <f>IFERROR(VLOOKUP(B144,'Egyéni lista'!$B$4:$L$263,11,0),0)</f>
        <v>0</v>
      </c>
      <c r="M144" s="38">
        <f t="shared" ref="M144" si="108">SUM(E144:H147)</f>
        <v>0</v>
      </c>
    </row>
    <row r="145" spans="1:13" ht="15" hidden="1" x14ac:dyDescent="0.2">
      <c r="A145" s="217"/>
      <c r="B145" s="73"/>
      <c r="C145" s="39">
        <f>IFERROR(VLOOKUP(B145,'Egyéni lista'!$B$4:$L$263,2,0),0)</f>
        <v>0</v>
      </c>
      <c r="D145" s="40">
        <f>IFERROR(VLOOKUP(B145,'Egyéni lista'!$B$4:$L$263,3,0),0)</f>
        <v>0</v>
      </c>
      <c r="E145" s="20">
        <f>IFERROR(VLOOKUP(B145,'Egyéni lista'!$B$4:$L$263,4,0),0)</f>
        <v>0</v>
      </c>
      <c r="F145" s="20">
        <f>IFERROR(VLOOKUP(B145,'Egyéni lista'!$B$4:$L$263,5,0),0)</f>
        <v>0</v>
      </c>
      <c r="G145" s="20">
        <f>IFERROR(VLOOKUP(B145,'Egyéni lista'!$B$4:$L$263,6,0),0)</f>
        <v>0</v>
      </c>
      <c r="H145" s="20">
        <f>IFERROR(VLOOKUP(B145,'Egyéni lista'!$B$4:$L$263,7,0),0)</f>
        <v>0</v>
      </c>
      <c r="I145" s="122">
        <f>IFERROR(VLOOKUP(B145,'Egyéni lista'!$B$4:$L$263,8,0),0)</f>
        <v>0</v>
      </c>
      <c r="J145" s="132">
        <f>IFERROR(VLOOKUP(B145,'Egyéni lista'!$B$4:$L$263,9,0),0)</f>
        <v>0</v>
      </c>
      <c r="K145" s="151">
        <f>IFERROR(VLOOKUP(B145,'Egyéni lista'!$B$4:$L$263,10,0),0)</f>
        <v>0</v>
      </c>
      <c r="L145" s="41">
        <f>IFERROR(VLOOKUP(B145,'Egyéni lista'!$B$4:$L$263,11,0),0)</f>
        <v>0</v>
      </c>
      <c r="M145" s="42">
        <f t="shared" ref="M145" si="109">SUM(E144:H147)</f>
        <v>0</v>
      </c>
    </row>
    <row r="146" spans="1:13" ht="15" hidden="1" x14ac:dyDescent="0.2">
      <c r="A146" s="217"/>
      <c r="B146" s="73"/>
      <c r="C146" s="43">
        <f>IFERROR(VLOOKUP(B146,'Egyéni lista'!$B$4:$L$263,2,0),0)</f>
        <v>0</v>
      </c>
      <c r="D146" s="44">
        <f>IFERROR(VLOOKUP(B146,'Egyéni lista'!$B$4:$L$263,3,0),0)</f>
        <v>0</v>
      </c>
      <c r="E146" s="134">
        <f>IFERROR(VLOOKUP(B146,'Egyéni lista'!$B$4:$L$263,4,0),0)</f>
        <v>0</v>
      </c>
      <c r="F146" s="134">
        <f>IFERROR(VLOOKUP(B146,'Egyéni lista'!$B$4:$L$263,5,0),0)</f>
        <v>0</v>
      </c>
      <c r="G146" s="134">
        <f>IFERROR(VLOOKUP(B146,'Egyéni lista'!$B$4:$L$263,6,0),0)</f>
        <v>0</v>
      </c>
      <c r="H146" s="134">
        <f>IFERROR(VLOOKUP(B146,'Egyéni lista'!$B$4:$L$263,7,0),0)</f>
        <v>0</v>
      </c>
      <c r="I146" s="135">
        <f>IFERROR(VLOOKUP(B146,'Egyéni lista'!$B$4:$L$263,8,0),0)</f>
        <v>0</v>
      </c>
      <c r="J146" s="133">
        <f>IFERROR(VLOOKUP(B146,'Egyéni lista'!$B$4:$L$263,9,0),0)</f>
        <v>0</v>
      </c>
      <c r="K146" s="151">
        <f>IFERROR(VLOOKUP(B146,'Egyéni lista'!$B$4:$L$263,10,0),0)</f>
        <v>0</v>
      </c>
      <c r="L146" s="45">
        <f>IFERROR(VLOOKUP(B146,'Egyéni lista'!$B$4:$L$263,11,0),0)</f>
        <v>0</v>
      </c>
      <c r="M146" s="42">
        <f t="shared" ref="M146" si="110">SUM(E144:H147)</f>
        <v>0</v>
      </c>
    </row>
    <row r="147" spans="1:13" ht="15.75" hidden="1" thickBot="1" x14ac:dyDescent="0.25">
      <c r="A147" s="218"/>
      <c r="B147" s="74"/>
      <c r="C147" s="46">
        <f>IFERROR(VLOOKUP(B147,'Egyéni lista'!$B$4:$L$263,2,0),0)</f>
        <v>0</v>
      </c>
      <c r="D147" s="51">
        <f>IFERROR(VLOOKUP(B147,'Egyéni lista'!$B$4:$L$263,3,0),0)</f>
        <v>0</v>
      </c>
      <c r="E147" s="136">
        <f>IFERROR(VLOOKUP(B147,'Egyéni lista'!$B$4:$L$263,4,0),0)</f>
        <v>0</v>
      </c>
      <c r="F147" s="137">
        <f>IFERROR(VLOOKUP(B147,'Egyéni lista'!$B$4:$L$263,5,0),0)</f>
        <v>0</v>
      </c>
      <c r="G147" s="137">
        <f>IFERROR(VLOOKUP(B147,'Egyéni lista'!$B$4:$L$263,6,0),0)</f>
        <v>0</v>
      </c>
      <c r="H147" s="137">
        <f>IFERROR(VLOOKUP(B147,'Egyéni lista'!$B$4:$L$263,7,0),0)</f>
        <v>0</v>
      </c>
      <c r="I147" s="138">
        <f>IFERROR(VLOOKUP(B147,'Egyéni lista'!$B$4:$L$263,8,0),0)</f>
        <v>0</v>
      </c>
      <c r="J147" s="139">
        <f>IFERROR(VLOOKUP(B147,'Egyéni lista'!$B$4:$L$263,9,0),0)</f>
        <v>0</v>
      </c>
      <c r="K147" s="152">
        <f>IFERROR(VLOOKUP(B147,'Egyéni lista'!$B$4:$L$263,10,0),0)</f>
        <v>0</v>
      </c>
      <c r="L147" s="48">
        <f>IFERROR(VLOOKUP(B147,'Egyéni lista'!$B$4:$L$263,11,0),0)</f>
        <v>0</v>
      </c>
      <c r="M147" s="49">
        <f t="shared" ref="M147" si="111">SUM(E144:H147)</f>
        <v>0</v>
      </c>
    </row>
    <row r="148" spans="1:13" ht="15" hidden="1" x14ac:dyDescent="0.2">
      <c r="A148" s="216" t="s">
        <v>52</v>
      </c>
      <c r="B148" s="72"/>
      <c r="C148" s="35">
        <f>IFERROR(VLOOKUP(B148,'Egyéni lista'!$B$4:$L$263,2,0),0)</f>
        <v>0</v>
      </c>
      <c r="D148" s="40">
        <f>IFERROR(VLOOKUP(B148,'Egyéni lista'!$B$4:$L$263,3,0),0)</f>
        <v>0</v>
      </c>
      <c r="E148" s="28">
        <f>IFERROR(VLOOKUP(B148,'Egyéni lista'!$B$4:$L$263,4,0),0)</f>
        <v>0</v>
      </c>
      <c r="F148" s="28">
        <f>IFERROR(VLOOKUP(B148,'Egyéni lista'!$B$4:$L$263,5,0),0)</f>
        <v>0</v>
      </c>
      <c r="G148" s="28">
        <f>IFERROR(VLOOKUP(B148,'Egyéni lista'!$B$4:$L$263,6,0),0)</f>
        <v>0</v>
      </c>
      <c r="H148" s="28">
        <f>IFERROR(VLOOKUP(B148,'Egyéni lista'!$B$4:$L$263,7,0),0)</f>
        <v>0</v>
      </c>
      <c r="I148" s="121">
        <f>IFERROR(VLOOKUP(B148,'Egyéni lista'!$B$4:$L$263,8,0),0)</f>
        <v>0</v>
      </c>
      <c r="J148" s="132">
        <f>IFERROR(VLOOKUP(B148,'Egyéni lista'!$B$4:$L$263,9,0),0)</f>
        <v>0</v>
      </c>
      <c r="K148" s="150">
        <f>IFERROR(VLOOKUP(B148,'Egyéni lista'!$B$4:$L$263,10,0),0)</f>
        <v>0</v>
      </c>
      <c r="L148" s="37">
        <f>IFERROR(VLOOKUP(B148,'Egyéni lista'!$B$4:$L$263,11,0),0)</f>
        <v>0</v>
      </c>
      <c r="M148" s="38">
        <f t="shared" ref="M148" si="112">SUM(E148:H151)</f>
        <v>0</v>
      </c>
    </row>
    <row r="149" spans="1:13" ht="15" hidden="1" x14ac:dyDescent="0.2">
      <c r="A149" s="217"/>
      <c r="B149" s="73"/>
      <c r="C149" s="39">
        <f>IFERROR(VLOOKUP(B149,'Egyéni lista'!$B$4:$L$263,2,0),0)</f>
        <v>0</v>
      </c>
      <c r="D149" s="40">
        <f>IFERROR(VLOOKUP(B149,'Egyéni lista'!$B$4:$L$263,3,0),0)</f>
        <v>0</v>
      </c>
      <c r="E149" s="20">
        <f>IFERROR(VLOOKUP(B149,'Egyéni lista'!$B$4:$L$263,4,0),0)</f>
        <v>0</v>
      </c>
      <c r="F149" s="20">
        <f>IFERROR(VLOOKUP(B149,'Egyéni lista'!$B$4:$L$263,5,0),0)</f>
        <v>0</v>
      </c>
      <c r="G149" s="20">
        <f>IFERROR(VLOOKUP(B149,'Egyéni lista'!$B$4:$L$263,6,0),0)</f>
        <v>0</v>
      </c>
      <c r="H149" s="20">
        <f>IFERROR(VLOOKUP(B149,'Egyéni lista'!$B$4:$L$263,7,0),0)</f>
        <v>0</v>
      </c>
      <c r="I149" s="122">
        <f>IFERROR(VLOOKUP(B149,'Egyéni lista'!$B$4:$L$263,8,0),0)</f>
        <v>0</v>
      </c>
      <c r="J149" s="132">
        <f>IFERROR(VLOOKUP(B149,'Egyéni lista'!$B$4:$L$263,9,0),0)</f>
        <v>0</v>
      </c>
      <c r="K149" s="151">
        <f>IFERROR(VLOOKUP(B149,'Egyéni lista'!$B$4:$L$263,10,0),0)</f>
        <v>0</v>
      </c>
      <c r="L149" s="41">
        <f>IFERROR(VLOOKUP(B149,'Egyéni lista'!$B$4:$L$263,11,0),0)</f>
        <v>0</v>
      </c>
      <c r="M149" s="42">
        <f t="shared" ref="M149" si="113">SUM(E148:H151)</f>
        <v>0</v>
      </c>
    </row>
    <row r="150" spans="1:13" ht="15" hidden="1" x14ac:dyDescent="0.2">
      <c r="A150" s="217"/>
      <c r="B150" s="73"/>
      <c r="C150" s="43">
        <f>IFERROR(VLOOKUP(B150,'Egyéni lista'!$B$4:$L$263,2,0),0)</f>
        <v>0</v>
      </c>
      <c r="D150" s="44">
        <f>IFERROR(VLOOKUP(B150,'Egyéni lista'!$B$4:$L$263,3,0),0)</f>
        <v>0</v>
      </c>
      <c r="E150" s="134">
        <f>IFERROR(VLOOKUP(B150,'Egyéni lista'!$B$4:$L$263,4,0),0)</f>
        <v>0</v>
      </c>
      <c r="F150" s="134">
        <f>IFERROR(VLOOKUP(B150,'Egyéni lista'!$B$4:$L$263,5,0),0)</f>
        <v>0</v>
      </c>
      <c r="G150" s="134">
        <f>IFERROR(VLOOKUP(B150,'Egyéni lista'!$B$4:$L$263,6,0),0)</f>
        <v>0</v>
      </c>
      <c r="H150" s="134">
        <f>IFERROR(VLOOKUP(B150,'Egyéni lista'!$B$4:$L$263,7,0),0)</f>
        <v>0</v>
      </c>
      <c r="I150" s="135">
        <f>IFERROR(VLOOKUP(B150,'Egyéni lista'!$B$4:$L$263,8,0),0)</f>
        <v>0</v>
      </c>
      <c r="J150" s="133">
        <f>IFERROR(VLOOKUP(B150,'Egyéni lista'!$B$4:$L$263,9,0),0)</f>
        <v>0</v>
      </c>
      <c r="K150" s="151">
        <f>IFERROR(VLOOKUP(B150,'Egyéni lista'!$B$4:$L$263,10,0),0)</f>
        <v>0</v>
      </c>
      <c r="L150" s="45">
        <f>IFERROR(VLOOKUP(B150,'Egyéni lista'!$B$4:$L$263,11,0),0)</f>
        <v>0</v>
      </c>
      <c r="M150" s="42">
        <f t="shared" ref="M150" si="114">SUM(E148:H151)</f>
        <v>0</v>
      </c>
    </row>
    <row r="151" spans="1:13" ht="15.75" hidden="1" thickBot="1" x14ac:dyDescent="0.25">
      <c r="A151" s="218"/>
      <c r="B151" s="74"/>
      <c r="C151" s="46">
        <f>IFERROR(VLOOKUP(B151,'Egyéni lista'!$B$4:$L$263,2,0),0)</f>
        <v>0</v>
      </c>
      <c r="D151" s="51">
        <f>IFERROR(VLOOKUP(B151,'Egyéni lista'!$B$4:$L$263,3,0),0)</f>
        <v>0</v>
      </c>
      <c r="E151" s="136">
        <f>IFERROR(VLOOKUP(B151,'Egyéni lista'!$B$4:$L$263,4,0),0)</f>
        <v>0</v>
      </c>
      <c r="F151" s="137">
        <f>IFERROR(VLOOKUP(B151,'Egyéni lista'!$B$4:$L$263,5,0),0)</f>
        <v>0</v>
      </c>
      <c r="G151" s="137">
        <f>IFERROR(VLOOKUP(B151,'Egyéni lista'!$B$4:$L$263,6,0),0)</f>
        <v>0</v>
      </c>
      <c r="H151" s="137">
        <f>IFERROR(VLOOKUP(B151,'Egyéni lista'!$B$4:$L$263,7,0),0)</f>
        <v>0</v>
      </c>
      <c r="I151" s="138">
        <f>IFERROR(VLOOKUP(B151,'Egyéni lista'!$B$4:$L$263,8,0),0)</f>
        <v>0</v>
      </c>
      <c r="J151" s="139">
        <f>IFERROR(VLOOKUP(B151,'Egyéni lista'!$B$4:$L$263,9,0),0)</f>
        <v>0</v>
      </c>
      <c r="K151" s="152">
        <f>IFERROR(VLOOKUP(B151,'Egyéni lista'!$B$4:$L$263,10,0),0)</f>
        <v>0</v>
      </c>
      <c r="L151" s="48">
        <f>IFERROR(VLOOKUP(B151,'Egyéni lista'!$B$4:$L$263,11,0),0)</f>
        <v>0</v>
      </c>
      <c r="M151" s="49">
        <f t="shared" ref="M151" si="115">SUM(E148:H151)</f>
        <v>0</v>
      </c>
    </row>
    <row r="152" spans="1:13" ht="15" hidden="1" x14ac:dyDescent="0.2">
      <c r="A152" s="216" t="s">
        <v>53</v>
      </c>
      <c r="B152" s="72"/>
      <c r="C152" s="35">
        <f>IFERROR(VLOOKUP(B152,'Egyéni lista'!$B$4:$L$263,2,0),0)</f>
        <v>0</v>
      </c>
      <c r="D152" s="40">
        <f>IFERROR(VLOOKUP(B152,'Egyéni lista'!$B$4:$L$263,3,0),0)</f>
        <v>0</v>
      </c>
      <c r="E152" s="28">
        <f>IFERROR(VLOOKUP(B152,'Egyéni lista'!$B$4:$L$263,4,0),0)</f>
        <v>0</v>
      </c>
      <c r="F152" s="28">
        <f>IFERROR(VLOOKUP(B152,'Egyéni lista'!$B$4:$L$263,5,0),0)</f>
        <v>0</v>
      </c>
      <c r="G152" s="28">
        <f>IFERROR(VLOOKUP(B152,'Egyéni lista'!$B$4:$L$263,6,0),0)</f>
        <v>0</v>
      </c>
      <c r="H152" s="28">
        <f>IFERROR(VLOOKUP(B152,'Egyéni lista'!$B$4:$L$263,7,0),0)</f>
        <v>0</v>
      </c>
      <c r="I152" s="121">
        <f>IFERROR(VLOOKUP(B152,'Egyéni lista'!$B$4:$L$263,8,0),0)</f>
        <v>0</v>
      </c>
      <c r="J152" s="132">
        <f>IFERROR(VLOOKUP(B152,'Egyéni lista'!$B$4:$L$263,9,0),0)</f>
        <v>0</v>
      </c>
      <c r="K152" s="150">
        <f>IFERROR(VLOOKUP(B152,'Egyéni lista'!$B$4:$L$263,10,0),0)</f>
        <v>0</v>
      </c>
      <c r="L152" s="37">
        <f>IFERROR(VLOOKUP(B152,'Egyéni lista'!$B$4:$L$263,11,0),0)</f>
        <v>0</v>
      </c>
      <c r="M152" s="38">
        <f t="shared" ref="M152" si="116">SUM(E152:H155)</f>
        <v>0</v>
      </c>
    </row>
    <row r="153" spans="1:13" ht="15" hidden="1" x14ac:dyDescent="0.2">
      <c r="A153" s="217"/>
      <c r="B153" s="73"/>
      <c r="C153" s="39">
        <f>IFERROR(VLOOKUP(B153,'Egyéni lista'!$B$4:$L$263,2,0),0)</f>
        <v>0</v>
      </c>
      <c r="D153" s="40">
        <f>IFERROR(VLOOKUP(B153,'Egyéni lista'!$B$4:$L$263,3,0),0)</f>
        <v>0</v>
      </c>
      <c r="E153" s="20">
        <f>IFERROR(VLOOKUP(B153,'Egyéni lista'!$B$4:$L$263,4,0),0)</f>
        <v>0</v>
      </c>
      <c r="F153" s="20">
        <f>IFERROR(VLOOKUP(B153,'Egyéni lista'!$B$4:$L$263,5,0),0)</f>
        <v>0</v>
      </c>
      <c r="G153" s="20">
        <f>IFERROR(VLOOKUP(B153,'Egyéni lista'!$B$4:$L$263,6,0),0)</f>
        <v>0</v>
      </c>
      <c r="H153" s="20">
        <f>IFERROR(VLOOKUP(B153,'Egyéni lista'!$B$4:$L$263,7,0),0)</f>
        <v>0</v>
      </c>
      <c r="I153" s="122">
        <f>IFERROR(VLOOKUP(B153,'Egyéni lista'!$B$4:$L$263,8,0),0)</f>
        <v>0</v>
      </c>
      <c r="J153" s="132">
        <f>IFERROR(VLOOKUP(B153,'Egyéni lista'!$B$4:$L$263,9,0),0)</f>
        <v>0</v>
      </c>
      <c r="K153" s="151">
        <f>IFERROR(VLOOKUP(B153,'Egyéni lista'!$B$4:$L$263,10,0),0)</f>
        <v>0</v>
      </c>
      <c r="L153" s="41">
        <f>IFERROR(VLOOKUP(B153,'Egyéni lista'!$B$4:$L$263,11,0),0)</f>
        <v>0</v>
      </c>
      <c r="M153" s="42">
        <f t="shared" ref="M153" si="117">SUM(E152:H155)</f>
        <v>0</v>
      </c>
    </row>
    <row r="154" spans="1:13" ht="15" hidden="1" x14ac:dyDescent="0.2">
      <c r="A154" s="217"/>
      <c r="B154" s="73"/>
      <c r="C154" s="43">
        <f>IFERROR(VLOOKUP(B154,'Egyéni lista'!$B$4:$L$263,2,0),0)</f>
        <v>0</v>
      </c>
      <c r="D154" s="44">
        <f>IFERROR(VLOOKUP(B154,'Egyéni lista'!$B$4:$L$263,3,0),0)</f>
        <v>0</v>
      </c>
      <c r="E154" s="134">
        <f>IFERROR(VLOOKUP(B154,'Egyéni lista'!$B$4:$L$263,4,0),0)</f>
        <v>0</v>
      </c>
      <c r="F154" s="134">
        <f>IFERROR(VLOOKUP(B154,'Egyéni lista'!$B$4:$L$263,5,0),0)</f>
        <v>0</v>
      </c>
      <c r="G154" s="134">
        <f>IFERROR(VLOOKUP(B154,'Egyéni lista'!$B$4:$L$263,6,0),0)</f>
        <v>0</v>
      </c>
      <c r="H154" s="134">
        <f>IFERROR(VLOOKUP(B154,'Egyéni lista'!$B$4:$L$263,7,0),0)</f>
        <v>0</v>
      </c>
      <c r="I154" s="135">
        <f>IFERROR(VLOOKUP(B154,'Egyéni lista'!$B$4:$L$263,8,0),0)</f>
        <v>0</v>
      </c>
      <c r="J154" s="133">
        <f>IFERROR(VLOOKUP(B154,'Egyéni lista'!$B$4:$L$263,9,0),0)</f>
        <v>0</v>
      </c>
      <c r="K154" s="151">
        <f>IFERROR(VLOOKUP(B154,'Egyéni lista'!$B$4:$L$263,10,0),0)</f>
        <v>0</v>
      </c>
      <c r="L154" s="45">
        <f>IFERROR(VLOOKUP(B154,'Egyéni lista'!$B$4:$L$263,11,0),0)</f>
        <v>0</v>
      </c>
      <c r="M154" s="42">
        <f t="shared" ref="M154" si="118">SUM(E152:H155)</f>
        <v>0</v>
      </c>
    </row>
    <row r="155" spans="1:13" ht="15.75" hidden="1" thickBot="1" x14ac:dyDescent="0.25">
      <c r="A155" s="218"/>
      <c r="B155" s="74"/>
      <c r="C155" s="46">
        <f>IFERROR(VLOOKUP(B155,'Egyéni lista'!$B$4:$L$263,2,0),0)</f>
        <v>0</v>
      </c>
      <c r="D155" s="51">
        <f>IFERROR(VLOOKUP(B155,'Egyéni lista'!$B$4:$L$263,3,0),0)</f>
        <v>0</v>
      </c>
      <c r="E155" s="136">
        <f>IFERROR(VLOOKUP(B155,'Egyéni lista'!$B$4:$L$263,4,0),0)</f>
        <v>0</v>
      </c>
      <c r="F155" s="137">
        <f>IFERROR(VLOOKUP(B155,'Egyéni lista'!$B$4:$L$263,5,0),0)</f>
        <v>0</v>
      </c>
      <c r="G155" s="137">
        <f>IFERROR(VLOOKUP(B155,'Egyéni lista'!$B$4:$L$263,6,0),0)</f>
        <v>0</v>
      </c>
      <c r="H155" s="137">
        <f>IFERROR(VLOOKUP(B155,'Egyéni lista'!$B$4:$L$263,7,0),0)</f>
        <v>0</v>
      </c>
      <c r="I155" s="138">
        <f>IFERROR(VLOOKUP(B155,'Egyéni lista'!$B$4:$L$263,8,0),0)</f>
        <v>0</v>
      </c>
      <c r="J155" s="139">
        <f>IFERROR(VLOOKUP(B155,'Egyéni lista'!$B$4:$L$263,9,0),0)</f>
        <v>0</v>
      </c>
      <c r="K155" s="152">
        <f>IFERROR(VLOOKUP(B155,'Egyéni lista'!$B$4:$L$263,10,0),0)</f>
        <v>0</v>
      </c>
      <c r="L155" s="48">
        <f>IFERROR(VLOOKUP(B155,'Egyéni lista'!$B$4:$L$263,11,0),0)</f>
        <v>0</v>
      </c>
      <c r="M155" s="49">
        <f t="shared" ref="M155" si="119">SUM(E152:H155)</f>
        <v>0</v>
      </c>
    </row>
    <row r="156" spans="1:13" ht="15" hidden="1" x14ac:dyDescent="0.2">
      <c r="A156" s="216" t="s">
        <v>54</v>
      </c>
      <c r="B156" s="72"/>
      <c r="C156" s="35">
        <f>IFERROR(VLOOKUP(B156,'Egyéni lista'!$B$4:$L$263,2,0),0)</f>
        <v>0</v>
      </c>
      <c r="D156" s="40">
        <f>IFERROR(VLOOKUP(B156,'Egyéni lista'!$B$4:$L$263,3,0),0)</f>
        <v>0</v>
      </c>
      <c r="E156" s="28">
        <f>IFERROR(VLOOKUP(B156,'Egyéni lista'!$B$4:$L$263,4,0),0)</f>
        <v>0</v>
      </c>
      <c r="F156" s="28">
        <f>IFERROR(VLOOKUP(B156,'Egyéni lista'!$B$4:$L$263,5,0),0)</f>
        <v>0</v>
      </c>
      <c r="G156" s="28">
        <f>IFERROR(VLOOKUP(B156,'Egyéni lista'!$B$4:$L$263,6,0),0)</f>
        <v>0</v>
      </c>
      <c r="H156" s="28">
        <f>IFERROR(VLOOKUP(B156,'Egyéni lista'!$B$4:$L$263,7,0),0)</f>
        <v>0</v>
      </c>
      <c r="I156" s="121">
        <f>IFERROR(VLOOKUP(B156,'Egyéni lista'!$B$4:$L$263,8,0),0)</f>
        <v>0</v>
      </c>
      <c r="J156" s="132">
        <f>IFERROR(VLOOKUP(B156,'Egyéni lista'!$B$4:$L$263,9,0),0)</f>
        <v>0</v>
      </c>
      <c r="K156" s="150">
        <f>IFERROR(VLOOKUP(B156,'Egyéni lista'!$B$4:$L$263,10,0),0)</f>
        <v>0</v>
      </c>
      <c r="L156" s="37">
        <f>IFERROR(VLOOKUP(B156,'Egyéni lista'!$B$4:$L$263,11,0),0)</f>
        <v>0</v>
      </c>
      <c r="M156" s="38">
        <f t="shared" ref="M156" si="120">SUM(E156:H159)</f>
        <v>0</v>
      </c>
    </row>
    <row r="157" spans="1:13" ht="15" hidden="1" x14ac:dyDescent="0.2">
      <c r="A157" s="217"/>
      <c r="B157" s="73"/>
      <c r="C157" s="39">
        <f>IFERROR(VLOOKUP(B157,'Egyéni lista'!$B$4:$L$263,2,0),0)</f>
        <v>0</v>
      </c>
      <c r="D157" s="40">
        <f>IFERROR(VLOOKUP(B157,'Egyéni lista'!$B$4:$L$263,3,0),0)</f>
        <v>0</v>
      </c>
      <c r="E157" s="20">
        <f>IFERROR(VLOOKUP(B157,'Egyéni lista'!$B$4:$L$263,4,0),0)</f>
        <v>0</v>
      </c>
      <c r="F157" s="20">
        <f>IFERROR(VLOOKUP(B157,'Egyéni lista'!$B$4:$L$263,5,0),0)</f>
        <v>0</v>
      </c>
      <c r="G157" s="20">
        <f>IFERROR(VLOOKUP(B157,'Egyéni lista'!$B$4:$L$263,6,0),0)</f>
        <v>0</v>
      </c>
      <c r="H157" s="20">
        <f>IFERROR(VLOOKUP(B157,'Egyéni lista'!$B$4:$L$263,7,0),0)</f>
        <v>0</v>
      </c>
      <c r="I157" s="122">
        <f>IFERROR(VLOOKUP(B157,'Egyéni lista'!$B$4:$L$263,8,0),0)</f>
        <v>0</v>
      </c>
      <c r="J157" s="132">
        <f>IFERROR(VLOOKUP(B157,'Egyéni lista'!$B$4:$L$263,9,0),0)</f>
        <v>0</v>
      </c>
      <c r="K157" s="151">
        <f>IFERROR(VLOOKUP(B157,'Egyéni lista'!$B$4:$L$263,10,0),0)</f>
        <v>0</v>
      </c>
      <c r="L157" s="41">
        <f>IFERROR(VLOOKUP(B157,'Egyéni lista'!$B$4:$L$263,11,0),0)</f>
        <v>0</v>
      </c>
      <c r="M157" s="42">
        <f t="shared" ref="M157" si="121">SUM(E156:H159)</f>
        <v>0</v>
      </c>
    </row>
    <row r="158" spans="1:13" ht="15" hidden="1" x14ac:dyDescent="0.2">
      <c r="A158" s="217"/>
      <c r="B158" s="73"/>
      <c r="C158" s="43">
        <f>IFERROR(VLOOKUP(B158,'Egyéni lista'!$B$4:$L$263,2,0),0)</f>
        <v>0</v>
      </c>
      <c r="D158" s="44">
        <f>IFERROR(VLOOKUP(B158,'Egyéni lista'!$B$4:$L$263,3,0),0)</f>
        <v>0</v>
      </c>
      <c r="E158" s="134">
        <f>IFERROR(VLOOKUP(B158,'Egyéni lista'!$B$4:$L$263,4,0),0)</f>
        <v>0</v>
      </c>
      <c r="F158" s="134">
        <f>IFERROR(VLOOKUP(B158,'Egyéni lista'!$B$4:$L$263,5,0),0)</f>
        <v>0</v>
      </c>
      <c r="G158" s="134">
        <f>IFERROR(VLOOKUP(B158,'Egyéni lista'!$B$4:$L$263,6,0),0)</f>
        <v>0</v>
      </c>
      <c r="H158" s="134">
        <f>IFERROR(VLOOKUP(B158,'Egyéni lista'!$B$4:$L$263,7,0),0)</f>
        <v>0</v>
      </c>
      <c r="I158" s="135">
        <f>IFERROR(VLOOKUP(B158,'Egyéni lista'!$B$4:$L$263,8,0),0)</f>
        <v>0</v>
      </c>
      <c r="J158" s="133">
        <f>IFERROR(VLOOKUP(B158,'Egyéni lista'!$B$4:$L$263,9,0),0)</f>
        <v>0</v>
      </c>
      <c r="K158" s="151">
        <f>IFERROR(VLOOKUP(B158,'Egyéni lista'!$B$4:$L$263,10,0),0)</f>
        <v>0</v>
      </c>
      <c r="L158" s="45">
        <f>IFERROR(VLOOKUP(B158,'Egyéni lista'!$B$4:$L$263,11,0),0)</f>
        <v>0</v>
      </c>
      <c r="M158" s="42">
        <f t="shared" ref="M158" si="122">SUM(E156:H159)</f>
        <v>0</v>
      </c>
    </row>
    <row r="159" spans="1:13" ht="15.75" hidden="1" thickBot="1" x14ac:dyDescent="0.25">
      <c r="A159" s="218"/>
      <c r="B159" s="74"/>
      <c r="C159" s="46">
        <f>IFERROR(VLOOKUP(B159,'Egyéni lista'!$B$4:$L$263,2,0),0)</f>
        <v>0</v>
      </c>
      <c r="D159" s="51">
        <f>IFERROR(VLOOKUP(B159,'Egyéni lista'!$B$4:$L$263,3,0),0)</f>
        <v>0</v>
      </c>
      <c r="E159" s="136">
        <f>IFERROR(VLOOKUP(B159,'Egyéni lista'!$B$4:$L$263,4,0),0)</f>
        <v>0</v>
      </c>
      <c r="F159" s="137">
        <f>IFERROR(VLOOKUP(B159,'Egyéni lista'!$B$4:$L$263,5,0),0)</f>
        <v>0</v>
      </c>
      <c r="G159" s="137">
        <f>IFERROR(VLOOKUP(B159,'Egyéni lista'!$B$4:$L$263,6,0),0)</f>
        <v>0</v>
      </c>
      <c r="H159" s="137">
        <f>IFERROR(VLOOKUP(B159,'Egyéni lista'!$B$4:$L$263,7,0),0)</f>
        <v>0</v>
      </c>
      <c r="I159" s="138">
        <f>IFERROR(VLOOKUP(B159,'Egyéni lista'!$B$4:$L$263,8,0),0)</f>
        <v>0</v>
      </c>
      <c r="J159" s="139">
        <f>IFERROR(VLOOKUP(B159,'Egyéni lista'!$B$4:$L$263,9,0),0)</f>
        <v>0</v>
      </c>
      <c r="K159" s="152">
        <f>IFERROR(VLOOKUP(B159,'Egyéni lista'!$B$4:$L$263,10,0),0)</f>
        <v>0</v>
      </c>
      <c r="L159" s="48">
        <f>IFERROR(VLOOKUP(B159,'Egyéni lista'!$B$4:$L$263,11,0),0)</f>
        <v>0</v>
      </c>
      <c r="M159" s="49">
        <f t="shared" ref="M159" si="123">SUM(E156:H159)</f>
        <v>0</v>
      </c>
    </row>
    <row r="160" spans="1:13" ht="15" hidden="1" x14ac:dyDescent="0.2">
      <c r="A160" s="216" t="s">
        <v>55</v>
      </c>
      <c r="B160" s="72"/>
      <c r="C160" s="35">
        <f>IFERROR(VLOOKUP(B160,'Egyéni lista'!$B$4:$L$263,2,0),0)</f>
        <v>0</v>
      </c>
      <c r="D160" s="40">
        <f>IFERROR(VLOOKUP(B160,'Egyéni lista'!$B$4:$L$263,3,0),0)</f>
        <v>0</v>
      </c>
      <c r="E160" s="28">
        <f>IFERROR(VLOOKUP(B160,'Egyéni lista'!$B$4:$L$263,4,0),0)</f>
        <v>0</v>
      </c>
      <c r="F160" s="28">
        <f>IFERROR(VLOOKUP(B160,'Egyéni lista'!$B$4:$L$263,5,0),0)</f>
        <v>0</v>
      </c>
      <c r="G160" s="28">
        <f>IFERROR(VLOOKUP(B160,'Egyéni lista'!$B$4:$L$263,6,0),0)</f>
        <v>0</v>
      </c>
      <c r="H160" s="28">
        <f>IFERROR(VLOOKUP(B160,'Egyéni lista'!$B$4:$L$263,7,0),0)</f>
        <v>0</v>
      </c>
      <c r="I160" s="121">
        <f>IFERROR(VLOOKUP(B160,'Egyéni lista'!$B$4:$L$263,8,0),0)</f>
        <v>0</v>
      </c>
      <c r="J160" s="132">
        <f>IFERROR(VLOOKUP(B160,'Egyéni lista'!$B$4:$L$263,9,0),0)</f>
        <v>0</v>
      </c>
      <c r="K160" s="150">
        <f>IFERROR(VLOOKUP(B160,'Egyéni lista'!$B$4:$L$263,10,0),0)</f>
        <v>0</v>
      </c>
      <c r="L160" s="37">
        <f>IFERROR(VLOOKUP(B160,'Egyéni lista'!$B$4:$L$263,11,0),0)</f>
        <v>0</v>
      </c>
      <c r="M160" s="38">
        <f t="shared" ref="M160" si="124">SUM(E160:H163)</f>
        <v>0</v>
      </c>
    </row>
    <row r="161" spans="1:13" ht="15" hidden="1" x14ac:dyDescent="0.2">
      <c r="A161" s="217"/>
      <c r="B161" s="73"/>
      <c r="C161" s="39">
        <f>IFERROR(VLOOKUP(B161,'Egyéni lista'!$B$4:$L$263,2,0),0)</f>
        <v>0</v>
      </c>
      <c r="D161" s="40">
        <f>IFERROR(VLOOKUP(B161,'Egyéni lista'!$B$4:$L$263,3,0),0)</f>
        <v>0</v>
      </c>
      <c r="E161" s="20">
        <f>IFERROR(VLOOKUP(B161,'Egyéni lista'!$B$4:$L$263,4,0),0)</f>
        <v>0</v>
      </c>
      <c r="F161" s="20">
        <f>IFERROR(VLOOKUP(B161,'Egyéni lista'!$B$4:$L$263,5,0),0)</f>
        <v>0</v>
      </c>
      <c r="G161" s="20">
        <f>IFERROR(VLOOKUP(B161,'Egyéni lista'!$B$4:$L$263,6,0),0)</f>
        <v>0</v>
      </c>
      <c r="H161" s="20">
        <f>IFERROR(VLOOKUP(B161,'Egyéni lista'!$B$4:$L$263,7,0),0)</f>
        <v>0</v>
      </c>
      <c r="I161" s="122">
        <f>IFERROR(VLOOKUP(B161,'Egyéni lista'!$B$4:$L$263,8,0),0)</f>
        <v>0</v>
      </c>
      <c r="J161" s="132">
        <f>IFERROR(VLOOKUP(B161,'Egyéni lista'!$B$4:$L$263,9,0),0)</f>
        <v>0</v>
      </c>
      <c r="K161" s="151">
        <f>IFERROR(VLOOKUP(B161,'Egyéni lista'!$B$4:$L$263,10,0),0)</f>
        <v>0</v>
      </c>
      <c r="L161" s="41">
        <f>IFERROR(VLOOKUP(B161,'Egyéni lista'!$B$4:$L$263,11,0),0)</f>
        <v>0</v>
      </c>
      <c r="M161" s="42">
        <f t="shared" ref="M161" si="125">SUM(E160:H163)</f>
        <v>0</v>
      </c>
    </row>
    <row r="162" spans="1:13" ht="15" hidden="1" x14ac:dyDescent="0.2">
      <c r="A162" s="217"/>
      <c r="B162" s="73"/>
      <c r="C162" s="43">
        <f>IFERROR(VLOOKUP(B162,'Egyéni lista'!$B$4:$L$263,2,0),0)</f>
        <v>0</v>
      </c>
      <c r="D162" s="44">
        <f>IFERROR(VLOOKUP(B162,'Egyéni lista'!$B$4:$L$263,3,0),0)</f>
        <v>0</v>
      </c>
      <c r="E162" s="134">
        <f>IFERROR(VLOOKUP(B162,'Egyéni lista'!$B$4:$L$263,4,0),0)</f>
        <v>0</v>
      </c>
      <c r="F162" s="134">
        <f>IFERROR(VLOOKUP(B162,'Egyéni lista'!$B$4:$L$263,5,0),0)</f>
        <v>0</v>
      </c>
      <c r="G162" s="134">
        <f>IFERROR(VLOOKUP(B162,'Egyéni lista'!$B$4:$L$263,6,0),0)</f>
        <v>0</v>
      </c>
      <c r="H162" s="134">
        <f>IFERROR(VLOOKUP(B162,'Egyéni lista'!$B$4:$L$263,7,0),0)</f>
        <v>0</v>
      </c>
      <c r="I162" s="135">
        <f>IFERROR(VLOOKUP(B162,'Egyéni lista'!$B$4:$L$263,8,0),0)</f>
        <v>0</v>
      </c>
      <c r="J162" s="133">
        <f>IFERROR(VLOOKUP(B162,'Egyéni lista'!$B$4:$L$263,9,0),0)</f>
        <v>0</v>
      </c>
      <c r="K162" s="151">
        <f>IFERROR(VLOOKUP(B162,'Egyéni lista'!$B$4:$L$263,10,0),0)</f>
        <v>0</v>
      </c>
      <c r="L162" s="45">
        <f>IFERROR(VLOOKUP(B162,'Egyéni lista'!$B$4:$L$263,11,0),0)</f>
        <v>0</v>
      </c>
      <c r="M162" s="42">
        <f t="shared" ref="M162" si="126">SUM(E160:H163)</f>
        <v>0</v>
      </c>
    </row>
    <row r="163" spans="1:13" ht="15.75" hidden="1" thickBot="1" x14ac:dyDescent="0.25">
      <c r="A163" s="218"/>
      <c r="B163" s="74"/>
      <c r="C163" s="46">
        <f>IFERROR(VLOOKUP(B163,'Egyéni lista'!$B$4:$L$263,2,0),0)</f>
        <v>0</v>
      </c>
      <c r="D163" s="47">
        <f>IFERROR(VLOOKUP(B163,'Egyéni lista'!$B$4:$L$263,3,0),0)</f>
        <v>0</v>
      </c>
      <c r="E163" s="136">
        <f>IFERROR(VLOOKUP(B163,'Egyéni lista'!$B$4:$L$263,4,0),0)</f>
        <v>0</v>
      </c>
      <c r="F163" s="137">
        <f>IFERROR(VLOOKUP(B163,'Egyéni lista'!$B$4:$L$263,5,0),0)</f>
        <v>0</v>
      </c>
      <c r="G163" s="137">
        <f>IFERROR(VLOOKUP(B163,'Egyéni lista'!$B$4:$L$263,6,0),0)</f>
        <v>0</v>
      </c>
      <c r="H163" s="137">
        <f>IFERROR(VLOOKUP(B163,'Egyéni lista'!$B$4:$L$263,7,0),0)</f>
        <v>0</v>
      </c>
      <c r="I163" s="138">
        <f>IFERROR(VLOOKUP(B163,'Egyéni lista'!$B$4:$L$263,8,0),0)</f>
        <v>0</v>
      </c>
      <c r="J163" s="139">
        <f>IFERROR(VLOOKUP(B163,'Egyéni lista'!$B$4:$L$263,9,0),0)</f>
        <v>0</v>
      </c>
      <c r="K163" s="152">
        <f>IFERROR(VLOOKUP(B163,'Egyéni lista'!$B$4:$L$263,10,0),0)</f>
        <v>0</v>
      </c>
      <c r="L163" s="48">
        <f>IFERROR(VLOOKUP(B163,'Egyéni lista'!$B$4:$L$263,11,0),0)</f>
        <v>0</v>
      </c>
      <c r="M163" s="49">
        <f t="shared" ref="M163" si="127">SUM(E160:H163)</f>
        <v>0</v>
      </c>
    </row>
    <row r="164" spans="1:13" ht="15" hidden="1" x14ac:dyDescent="0.2">
      <c r="A164" s="216" t="s">
        <v>56</v>
      </c>
      <c r="B164" s="72"/>
      <c r="C164" s="35">
        <f>IFERROR(VLOOKUP(B164,'Egyéni lista'!$B$4:$L$263,2,0),0)</f>
        <v>0</v>
      </c>
      <c r="D164" s="40">
        <f>IFERROR(VLOOKUP(B164,'Egyéni lista'!$B$4:$L$263,3,0),0)</f>
        <v>0</v>
      </c>
      <c r="E164" s="28">
        <f>IFERROR(VLOOKUP(B164,'Egyéni lista'!$B$4:$L$263,4,0),0)</f>
        <v>0</v>
      </c>
      <c r="F164" s="28">
        <f>IFERROR(VLOOKUP(B164,'Egyéni lista'!$B$4:$L$263,5,0),0)</f>
        <v>0</v>
      </c>
      <c r="G164" s="28">
        <f>IFERROR(VLOOKUP(B164,'Egyéni lista'!$B$4:$L$263,6,0),0)</f>
        <v>0</v>
      </c>
      <c r="H164" s="28">
        <f>IFERROR(VLOOKUP(B164,'Egyéni lista'!$B$4:$L$263,7,0),0)</f>
        <v>0</v>
      </c>
      <c r="I164" s="121">
        <f>IFERROR(VLOOKUP(B164,'Egyéni lista'!$B$4:$L$263,8,0),0)</f>
        <v>0</v>
      </c>
      <c r="J164" s="132">
        <f>IFERROR(VLOOKUP(B164,'Egyéni lista'!$B$4:$L$263,9,0),0)</f>
        <v>0</v>
      </c>
      <c r="K164" s="150">
        <f>IFERROR(VLOOKUP(B164,'Egyéni lista'!$B$4:$L$263,10,0),0)</f>
        <v>0</v>
      </c>
      <c r="L164" s="37">
        <f>IFERROR(VLOOKUP(B164,'Egyéni lista'!$B$4:$L$263,11,0),0)</f>
        <v>0</v>
      </c>
      <c r="M164" s="38">
        <f t="shared" ref="M164" si="128">SUM(E164:H167)</f>
        <v>0</v>
      </c>
    </row>
    <row r="165" spans="1:13" ht="15" hidden="1" x14ac:dyDescent="0.2">
      <c r="A165" s="217"/>
      <c r="B165" s="73"/>
      <c r="C165" s="39">
        <f>IFERROR(VLOOKUP(B165,'Egyéni lista'!$B$4:$L$263,2,0),0)</f>
        <v>0</v>
      </c>
      <c r="D165" s="40">
        <f>IFERROR(VLOOKUP(B165,'Egyéni lista'!$B$4:$L$263,3,0),0)</f>
        <v>0</v>
      </c>
      <c r="E165" s="20">
        <f>IFERROR(VLOOKUP(B165,'Egyéni lista'!$B$4:$L$263,4,0),0)</f>
        <v>0</v>
      </c>
      <c r="F165" s="20">
        <f>IFERROR(VLOOKUP(B165,'Egyéni lista'!$B$4:$L$263,5,0),0)</f>
        <v>0</v>
      </c>
      <c r="G165" s="20">
        <f>IFERROR(VLOOKUP(B165,'Egyéni lista'!$B$4:$L$263,6,0),0)</f>
        <v>0</v>
      </c>
      <c r="H165" s="20">
        <f>IFERROR(VLOOKUP(B165,'Egyéni lista'!$B$4:$L$263,7,0),0)</f>
        <v>0</v>
      </c>
      <c r="I165" s="122">
        <f>IFERROR(VLOOKUP(B165,'Egyéni lista'!$B$4:$L$263,8,0),0)</f>
        <v>0</v>
      </c>
      <c r="J165" s="132">
        <f>IFERROR(VLOOKUP(B165,'Egyéni lista'!$B$4:$L$263,9,0),0)</f>
        <v>0</v>
      </c>
      <c r="K165" s="151">
        <f>IFERROR(VLOOKUP(B165,'Egyéni lista'!$B$4:$L$263,10,0),0)</f>
        <v>0</v>
      </c>
      <c r="L165" s="41">
        <f>IFERROR(VLOOKUP(B165,'Egyéni lista'!$B$4:$L$263,11,0),0)</f>
        <v>0</v>
      </c>
      <c r="M165" s="42">
        <f t="shared" ref="M165" si="129">SUM(E164:H167)</f>
        <v>0</v>
      </c>
    </row>
    <row r="166" spans="1:13" ht="15" hidden="1" x14ac:dyDescent="0.2">
      <c r="A166" s="217"/>
      <c r="B166" s="73"/>
      <c r="C166" s="43">
        <f>IFERROR(VLOOKUP(B166,'Egyéni lista'!$B$4:$L$263,2,0),0)</f>
        <v>0</v>
      </c>
      <c r="D166" s="44">
        <f>IFERROR(VLOOKUP(B166,'Egyéni lista'!$B$4:$L$263,3,0),0)</f>
        <v>0</v>
      </c>
      <c r="E166" s="134">
        <f>IFERROR(VLOOKUP(B166,'Egyéni lista'!$B$4:$L$263,4,0),0)</f>
        <v>0</v>
      </c>
      <c r="F166" s="134">
        <f>IFERROR(VLOOKUP(B166,'Egyéni lista'!$B$4:$L$263,5,0),0)</f>
        <v>0</v>
      </c>
      <c r="G166" s="134">
        <f>IFERROR(VLOOKUP(B166,'Egyéni lista'!$B$4:$L$263,6,0),0)</f>
        <v>0</v>
      </c>
      <c r="H166" s="134">
        <f>IFERROR(VLOOKUP(B166,'Egyéni lista'!$B$4:$L$263,7,0),0)</f>
        <v>0</v>
      </c>
      <c r="I166" s="135">
        <f>IFERROR(VLOOKUP(B166,'Egyéni lista'!$B$4:$L$263,8,0),0)</f>
        <v>0</v>
      </c>
      <c r="J166" s="133">
        <f>IFERROR(VLOOKUP(B166,'Egyéni lista'!$B$4:$L$263,9,0),0)</f>
        <v>0</v>
      </c>
      <c r="K166" s="151">
        <f>IFERROR(VLOOKUP(B166,'Egyéni lista'!$B$4:$L$263,10,0),0)</f>
        <v>0</v>
      </c>
      <c r="L166" s="45">
        <f>IFERROR(VLOOKUP(B166,'Egyéni lista'!$B$4:$L$263,11,0),0)</f>
        <v>0</v>
      </c>
      <c r="M166" s="42">
        <f t="shared" ref="M166" si="130">SUM(E164:H167)</f>
        <v>0</v>
      </c>
    </row>
    <row r="167" spans="1:13" ht="15.75" hidden="1" thickBot="1" x14ac:dyDescent="0.25">
      <c r="A167" s="218"/>
      <c r="B167" s="74"/>
      <c r="C167" s="46">
        <f>IFERROR(VLOOKUP(B167,'Egyéni lista'!$B$4:$L$263,2,0),0)</f>
        <v>0</v>
      </c>
      <c r="D167" s="47">
        <f>IFERROR(VLOOKUP(B167,'Egyéni lista'!$B$4:$L$263,3,0),0)</f>
        <v>0</v>
      </c>
      <c r="E167" s="136">
        <f>IFERROR(VLOOKUP(B167,'Egyéni lista'!$B$4:$L$263,4,0),0)</f>
        <v>0</v>
      </c>
      <c r="F167" s="137">
        <f>IFERROR(VLOOKUP(B167,'Egyéni lista'!$B$4:$L$263,5,0),0)</f>
        <v>0</v>
      </c>
      <c r="G167" s="137">
        <f>IFERROR(VLOOKUP(B167,'Egyéni lista'!$B$4:$L$263,6,0),0)</f>
        <v>0</v>
      </c>
      <c r="H167" s="137">
        <f>IFERROR(VLOOKUP(B167,'Egyéni lista'!$B$4:$L$263,7,0),0)</f>
        <v>0</v>
      </c>
      <c r="I167" s="138">
        <f>IFERROR(VLOOKUP(B167,'Egyéni lista'!$B$4:$L$263,8,0),0)</f>
        <v>0</v>
      </c>
      <c r="J167" s="139">
        <f>IFERROR(VLOOKUP(B167,'Egyéni lista'!$B$4:$L$263,9,0),0)</f>
        <v>0</v>
      </c>
      <c r="K167" s="152">
        <f>IFERROR(VLOOKUP(B167,'Egyéni lista'!$B$4:$L$263,10,0),0)</f>
        <v>0</v>
      </c>
      <c r="L167" s="48">
        <f>IFERROR(VLOOKUP(B167,'Egyéni lista'!$B$4:$L$263,11,0),0)</f>
        <v>0</v>
      </c>
      <c r="M167" s="49">
        <f t="shared" ref="M167" si="131">SUM(E164:H167)</f>
        <v>0</v>
      </c>
    </row>
    <row r="168" spans="1:13" ht="15" hidden="1" x14ac:dyDescent="0.2">
      <c r="A168" s="216" t="s">
        <v>57</v>
      </c>
      <c r="B168" s="72"/>
      <c r="C168" s="35">
        <f>IFERROR(VLOOKUP(B168,'Egyéni lista'!$B$4:$L$263,2,0),0)</f>
        <v>0</v>
      </c>
      <c r="D168" s="40">
        <f>IFERROR(VLOOKUP(B168,'Egyéni lista'!$B$4:$L$263,3,0),0)</f>
        <v>0</v>
      </c>
      <c r="E168" s="28">
        <f>IFERROR(VLOOKUP(B168,'Egyéni lista'!$B$4:$L$263,4,0),0)</f>
        <v>0</v>
      </c>
      <c r="F168" s="28">
        <f>IFERROR(VLOOKUP(B168,'Egyéni lista'!$B$4:$L$263,5,0),0)</f>
        <v>0</v>
      </c>
      <c r="G168" s="28">
        <f>IFERROR(VLOOKUP(B168,'Egyéni lista'!$B$4:$L$263,6,0),0)</f>
        <v>0</v>
      </c>
      <c r="H168" s="28">
        <f>IFERROR(VLOOKUP(B168,'Egyéni lista'!$B$4:$L$263,7,0),0)</f>
        <v>0</v>
      </c>
      <c r="I168" s="121">
        <f>IFERROR(VLOOKUP(B168,'Egyéni lista'!$B$4:$L$263,8,0),0)</f>
        <v>0</v>
      </c>
      <c r="J168" s="132">
        <f>IFERROR(VLOOKUP(B168,'Egyéni lista'!$B$4:$L$263,9,0),0)</f>
        <v>0</v>
      </c>
      <c r="K168" s="150">
        <f>IFERROR(VLOOKUP(B168,'Egyéni lista'!$B$4:$L$263,10,0),0)</f>
        <v>0</v>
      </c>
      <c r="L168" s="37">
        <f>IFERROR(VLOOKUP(B168,'Egyéni lista'!$B$4:$L$263,11,0),0)</f>
        <v>0</v>
      </c>
      <c r="M168" s="38">
        <f t="shared" ref="M168" si="132">SUM(E168:H171)</f>
        <v>0</v>
      </c>
    </row>
    <row r="169" spans="1:13" ht="15" hidden="1" x14ac:dyDescent="0.2">
      <c r="A169" s="217"/>
      <c r="B169" s="73"/>
      <c r="C169" s="39">
        <f>IFERROR(VLOOKUP(B169,'Egyéni lista'!$B$4:$L$263,2,0),0)</f>
        <v>0</v>
      </c>
      <c r="D169" s="40">
        <f>IFERROR(VLOOKUP(B169,'Egyéni lista'!$B$4:$L$263,3,0),0)</f>
        <v>0</v>
      </c>
      <c r="E169" s="20">
        <f>IFERROR(VLOOKUP(B169,'Egyéni lista'!$B$4:$L$263,4,0),0)</f>
        <v>0</v>
      </c>
      <c r="F169" s="20">
        <f>IFERROR(VLOOKUP(B169,'Egyéni lista'!$B$4:$L$263,5,0),0)</f>
        <v>0</v>
      </c>
      <c r="G169" s="20">
        <f>IFERROR(VLOOKUP(B169,'Egyéni lista'!$B$4:$L$263,6,0),0)</f>
        <v>0</v>
      </c>
      <c r="H169" s="20">
        <f>IFERROR(VLOOKUP(B169,'Egyéni lista'!$B$4:$L$263,7,0),0)</f>
        <v>0</v>
      </c>
      <c r="I169" s="122">
        <f>IFERROR(VLOOKUP(B169,'Egyéni lista'!$B$4:$L$263,8,0),0)</f>
        <v>0</v>
      </c>
      <c r="J169" s="132">
        <f>IFERROR(VLOOKUP(B169,'Egyéni lista'!$B$4:$L$263,9,0),0)</f>
        <v>0</v>
      </c>
      <c r="K169" s="151">
        <f>IFERROR(VLOOKUP(B169,'Egyéni lista'!$B$4:$L$263,10,0),0)</f>
        <v>0</v>
      </c>
      <c r="L169" s="41">
        <f>IFERROR(VLOOKUP(B169,'Egyéni lista'!$B$4:$L$263,11,0),0)</f>
        <v>0</v>
      </c>
      <c r="M169" s="42">
        <f t="shared" ref="M169" si="133">SUM(E168:H171)</f>
        <v>0</v>
      </c>
    </row>
    <row r="170" spans="1:13" ht="15" hidden="1" x14ac:dyDescent="0.2">
      <c r="A170" s="217"/>
      <c r="B170" s="73"/>
      <c r="C170" s="43">
        <f>IFERROR(VLOOKUP(B170,'Egyéni lista'!$B$4:$L$263,2,0),0)</f>
        <v>0</v>
      </c>
      <c r="D170" s="44">
        <f>IFERROR(VLOOKUP(B170,'Egyéni lista'!$B$4:$L$263,3,0),0)</f>
        <v>0</v>
      </c>
      <c r="E170" s="134">
        <f>IFERROR(VLOOKUP(B170,'Egyéni lista'!$B$4:$L$263,4,0),0)</f>
        <v>0</v>
      </c>
      <c r="F170" s="134">
        <f>IFERROR(VLOOKUP(B170,'Egyéni lista'!$B$4:$L$263,5,0),0)</f>
        <v>0</v>
      </c>
      <c r="G170" s="134">
        <f>IFERROR(VLOOKUP(B170,'Egyéni lista'!$B$4:$L$263,6,0),0)</f>
        <v>0</v>
      </c>
      <c r="H170" s="134">
        <f>IFERROR(VLOOKUP(B170,'Egyéni lista'!$B$4:$L$263,7,0),0)</f>
        <v>0</v>
      </c>
      <c r="I170" s="135">
        <f>IFERROR(VLOOKUP(B170,'Egyéni lista'!$B$4:$L$263,8,0),0)</f>
        <v>0</v>
      </c>
      <c r="J170" s="133">
        <f>IFERROR(VLOOKUP(B170,'Egyéni lista'!$B$4:$L$263,9,0),0)</f>
        <v>0</v>
      </c>
      <c r="K170" s="151">
        <f>IFERROR(VLOOKUP(B170,'Egyéni lista'!$B$4:$L$263,10,0),0)</f>
        <v>0</v>
      </c>
      <c r="L170" s="45">
        <f>IFERROR(VLOOKUP(B170,'Egyéni lista'!$B$4:$L$263,11,0),0)</f>
        <v>0</v>
      </c>
      <c r="M170" s="42">
        <f t="shared" ref="M170" si="134">SUM(E168:H171)</f>
        <v>0</v>
      </c>
    </row>
    <row r="171" spans="1:13" ht="15.75" hidden="1" thickBot="1" x14ac:dyDescent="0.25">
      <c r="A171" s="218"/>
      <c r="B171" s="74"/>
      <c r="C171" s="46">
        <f>IFERROR(VLOOKUP(B171,'Egyéni lista'!$B$4:$L$263,2,0),0)</f>
        <v>0</v>
      </c>
      <c r="D171" s="47">
        <f>IFERROR(VLOOKUP(B171,'Egyéni lista'!$B$4:$L$263,3,0),0)</f>
        <v>0</v>
      </c>
      <c r="E171" s="136">
        <f>IFERROR(VLOOKUP(B171,'Egyéni lista'!$B$4:$L$263,4,0),0)</f>
        <v>0</v>
      </c>
      <c r="F171" s="137">
        <f>IFERROR(VLOOKUP(B171,'Egyéni lista'!$B$4:$L$263,5,0),0)</f>
        <v>0</v>
      </c>
      <c r="G171" s="137">
        <f>IFERROR(VLOOKUP(B171,'Egyéni lista'!$B$4:$L$263,6,0),0)</f>
        <v>0</v>
      </c>
      <c r="H171" s="137">
        <f>IFERROR(VLOOKUP(B171,'Egyéni lista'!$B$4:$L$263,7,0),0)</f>
        <v>0</v>
      </c>
      <c r="I171" s="138">
        <f>IFERROR(VLOOKUP(B171,'Egyéni lista'!$B$4:$L$263,8,0),0)</f>
        <v>0</v>
      </c>
      <c r="J171" s="139">
        <f>IFERROR(VLOOKUP(B171,'Egyéni lista'!$B$4:$L$263,9,0),0)</f>
        <v>0</v>
      </c>
      <c r="K171" s="152">
        <f>IFERROR(VLOOKUP(B171,'Egyéni lista'!$B$4:$L$263,10,0),0)</f>
        <v>0</v>
      </c>
      <c r="L171" s="48">
        <f>IFERROR(VLOOKUP(B171,'Egyéni lista'!$B$4:$L$263,11,0),0)</f>
        <v>0</v>
      </c>
      <c r="M171" s="49">
        <f t="shared" ref="M171" si="135">SUM(E168:H171)</f>
        <v>0</v>
      </c>
    </row>
    <row r="172" spans="1:13" ht="15" hidden="1" x14ac:dyDescent="0.2">
      <c r="A172" s="216" t="s">
        <v>58</v>
      </c>
      <c r="B172" s="72"/>
      <c r="C172" s="35">
        <f>IFERROR(VLOOKUP(B172,'Egyéni lista'!$B$4:$L$263,2,0),0)</f>
        <v>0</v>
      </c>
      <c r="D172" s="40">
        <f>IFERROR(VLOOKUP(B172,'Egyéni lista'!$B$4:$L$263,3,0),0)</f>
        <v>0</v>
      </c>
      <c r="E172" s="28">
        <f>IFERROR(VLOOKUP(B172,'Egyéni lista'!$B$4:$L$263,4,0),0)</f>
        <v>0</v>
      </c>
      <c r="F172" s="28">
        <f>IFERROR(VLOOKUP(B172,'Egyéni lista'!$B$4:$L$263,5,0),0)</f>
        <v>0</v>
      </c>
      <c r="G172" s="28">
        <f>IFERROR(VLOOKUP(B172,'Egyéni lista'!$B$4:$L$263,6,0),0)</f>
        <v>0</v>
      </c>
      <c r="H172" s="28">
        <f>IFERROR(VLOOKUP(B172,'Egyéni lista'!$B$4:$L$263,7,0),0)</f>
        <v>0</v>
      </c>
      <c r="I172" s="121">
        <f>IFERROR(VLOOKUP(B172,'Egyéni lista'!$B$4:$L$263,8,0),0)</f>
        <v>0</v>
      </c>
      <c r="J172" s="132">
        <f>IFERROR(VLOOKUP(B172,'Egyéni lista'!$B$4:$L$263,9,0),0)</f>
        <v>0</v>
      </c>
      <c r="K172" s="150">
        <f>IFERROR(VLOOKUP(B172,'Egyéni lista'!$B$4:$L$263,10,0),0)</f>
        <v>0</v>
      </c>
      <c r="L172" s="37">
        <f>IFERROR(VLOOKUP(B172,'Egyéni lista'!$B$4:$L$263,11,0),0)</f>
        <v>0</v>
      </c>
      <c r="M172" s="38">
        <f t="shared" ref="M172" si="136">SUM(E172:H175)</f>
        <v>0</v>
      </c>
    </row>
    <row r="173" spans="1:13" ht="15" hidden="1" x14ac:dyDescent="0.2">
      <c r="A173" s="217"/>
      <c r="B173" s="73"/>
      <c r="C173" s="39">
        <f>IFERROR(VLOOKUP(B173,'Egyéni lista'!$B$4:$L$263,2,0),0)</f>
        <v>0</v>
      </c>
      <c r="D173" s="40">
        <f>IFERROR(VLOOKUP(B173,'Egyéni lista'!$B$4:$L$263,3,0),0)</f>
        <v>0</v>
      </c>
      <c r="E173" s="20">
        <f>IFERROR(VLOOKUP(B173,'Egyéni lista'!$B$4:$L$263,4,0),0)</f>
        <v>0</v>
      </c>
      <c r="F173" s="20">
        <f>IFERROR(VLOOKUP(B173,'Egyéni lista'!$B$4:$L$263,5,0),0)</f>
        <v>0</v>
      </c>
      <c r="G173" s="20">
        <f>IFERROR(VLOOKUP(B173,'Egyéni lista'!$B$4:$L$263,6,0),0)</f>
        <v>0</v>
      </c>
      <c r="H173" s="20">
        <f>IFERROR(VLOOKUP(B173,'Egyéni lista'!$B$4:$L$263,7,0),0)</f>
        <v>0</v>
      </c>
      <c r="I173" s="122">
        <f>IFERROR(VLOOKUP(B173,'Egyéni lista'!$B$4:$L$263,8,0),0)</f>
        <v>0</v>
      </c>
      <c r="J173" s="132">
        <f>IFERROR(VLOOKUP(B173,'Egyéni lista'!$B$4:$L$263,9,0),0)</f>
        <v>0</v>
      </c>
      <c r="K173" s="151">
        <f>IFERROR(VLOOKUP(B173,'Egyéni lista'!$B$4:$L$263,10,0),0)</f>
        <v>0</v>
      </c>
      <c r="L173" s="41">
        <f>IFERROR(VLOOKUP(B173,'Egyéni lista'!$B$4:$L$263,11,0),0)</f>
        <v>0</v>
      </c>
      <c r="M173" s="42">
        <f t="shared" ref="M173" si="137">SUM(E172:H175)</f>
        <v>0</v>
      </c>
    </row>
    <row r="174" spans="1:13" ht="15" hidden="1" x14ac:dyDescent="0.2">
      <c r="A174" s="217"/>
      <c r="B174" s="73"/>
      <c r="C174" s="43">
        <f>IFERROR(VLOOKUP(B174,'Egyéni lista'!$B$4:$L$263,2,0),0)</f>
        <v>0</v>
      </c>
      <c r="D174" s="44">
        <f>IFERROR(VLOOKUP(B174,'Egyéni lista'!$B$4:$L$263,3,0),0)</f>
        <v>0</v>
      </c>
      <c r="E174" s="134">
        <f>IFERROR(VLOOKUP(B174,'Egyéni lista'!$B$4:$L$263,4,0),0)</f>
        <v>0</v>
      </c>
      <c r="F174" s="134">
        <f>IFERROR(VLOOKUP(B174,'Egyéni lista'!$B$4:$L$263,5,0),0)</f>
        <v>0</v>
      </c>
      <c r="G174" s="134">
        <f>IFERROR(VLOOKUP(B174,'Egyéni lista'!$B$4:$L$263,6,0),0)</f>
        <v>0</v>
      </c>
      <c r="H174" s="134">
        <f>IFERROR(VLOOKUP(B174,'Egyéni lista'!$B$4:$L$263,7,0),0)</f>
        <v>0</v>
      </c>
      <c r="I174" s="135">
        <f>IFERROR(VLOOKUP(B174,'Egyéni lista'!$B$4:$L$263,8,0),0)</f>
        <v>0</v>
      </c>
      <c r="J174" s="133">
        <f>IFERROR(VLOOKUP(B174,'Egyéni lista'!$B$4:$L$263,9,0),0)</f>
        <v>0</v>
      </c>
      <c r="K174" s="151">
        <f>IFERROR(VLOOKUP(B174,'Egyéni lista'!$B$4:$L$263,10,0),0)</f>
        <v>0</v>
      </c>
      <c r="L174" s="45">
        <f>IFERROR(VLOOKUP(B174,'Egyéni lista'!$B$4:$L$263,11,0),0)</f>
        <v>0</v>
      </c>
      <c r="M174" s="42">
        <f t="shared" ref="M174" si="138">SUM(E172:H175)</f>
        <v>0</v>
      </c>
    </row>
    <row r="175" spans="1:13" ht="15.75" hidden="1" thickBot="1" x14ac:dyDescent="0.25">
      <c r="A175" s="218"/>
      <c r="B175" s="74"/>
      <c r="C175" s="46">
        <f>IFERROR(VLOOKUP(B175,'Egyéni lista'!$B$4:$L$263,2,0),0)</f>
        <v>0</v>
      </c>
      <c r="D175" s="47">
        <f>IFERROR(VLOOKUP(B175,'Egyéni lista'!$B$4:$L$263,3,0),0)</f>
        <v>0</v>
      </c>
      <c r="E175" s="136">
        <f>IFERROR(VLOOKUP(B175,'Egyéni lista'!$B$4:$L$263,4,0),0)</f>
        <v>0</v>
      </c>
      <c r="F175" s="137">
        <f>IFERROR(VLOOKUP(B175,'Egyéni lista'!$B$4:$L$263,5,0),0)</f>
        <v>0</v>
      </c>
      <c r="G175" s="137">
        <f>IFERROR(VLOOKUP(B175,'Egyéni lista'!$B$4:$L$263,6,0),0)</f>
        <v>0</v>
      </c>
      <c r="H175" s="137">
        <f>IFERROR(VLOOKUP(B175,'Egyéni lista'!$B$4:$L$263,7,0),0)</f>
        <v>0</v>
      </c>
      <c r="I175" s="138">
        <f>IFERROR(VLOOKUP(B175,'Egyéni lista'!$B$4:$L$263,8,0),0)</f>
        <v>0</v>
      </c>
      <c r="J175" s="139">
        <f>IFERROR(VLOOKUP(B175,'Egyéni lista'!$B$4:$L$263,9,0),0)</f>
        <v>0</v>
      </c>
      <c r="K175" s="152">
        <f>IFERROR(VLOOKUP(B175,'Egyéni lista'!$B$4:$L$263,10,0),0)</f>
        <v>0</v>
      </c>
      <c r="L175" s="48">
        <f>IFERROR(VLOOKUP(B175,'Egyéni lista'!$B$4:$L$263,11,0),0)</f>
        <v>0</v>
      </c>
      <c r="M175" s="49">
        <f t="shared" ref="M175" si="139">SUM(E172:H175)</f>
        <v>0</v>
      </c>
    </row>
    <row r="176" spans="1:13" ht="15" hidden="1" x14ac:dyDescent="0.2">
      <c r="A176" s="216" t="s">
        <v>59</v>
      </c>
      <c r="B176" s="72"/>
      <c r="C176" s="35">
        <f>IFERROR(VLOOKUP(B176,'Egyéni lista'!$B$4:$L$263,2,0),0)</f>
        <v>0</v>
      </c>
      <c r="D176" s="40">
        <f>IFERROR(VLOOKUP(B176,'Egyéni lista'!$B$4:$L$263,3,0),0)</f>
        <v>0</v>
      </c>
      <c r="E176" s="28">
        <f>IFERROR(VLOOKUP(B176,'Egyéni lista'!$B$4:$L$263,4,0),0)</f>
        <v>0</v>
      </c>
      <c r="F176" s="28">
        <f>IFERROR(VLOOKUP(B176,'Egyéni lista'!$B$4:$L$263,5,0),0)</f>
        <v>0</v>
      </c>
      <c r="G176" s="28">
        <f>IFERROR(VLOOKUP(B176,'Egyéni lista'!$B$4:$L$263,6,0),0)</f>
        <v>0</v>
      </c>
      <c r="H176" s="28">
        <f>IFERROR(VLOOKUP(B176,'Egyéni lista'!$B$4:$L$263,7,0),0)</f>
        <v>0</v>
      </c>
      <c r="I176" s="121">
        <f>IFERROR(VLOOKUP(B176,'Egyéni lista'!$B$4:$L$263,8,0),0)</f>
        <v>0</v>
      </c>
      <c r="J176" s="132">
        <f>IFERROR(VLOOKUP(B176,'Egyéni lista'!$B$4:$L$263,9,0),0)</f>
        <v>0</v>
      </c>
      <c r="K176" s="150">
        <f>IFERROR(VLOOKUP(B176,'Egyéni lista'!$B$4:$L$263,10,0),0)</f>
        <v>0</v>
      </c>
      <c r="L176" s="37">
        <f>IFERROR(VLOOKUP(B176,'Egyéni lista'!$B$4:$L$263,11,0),0)</f>
        <v>0</v>
      </c>
      <c r="M176" s="38">
        <f t="shared" ref="M176" si="140">SUM(E176:H179)</f>
        <v>0</v>
      </c>
    </row>
    <row r="177" spans="1:13" ht="15" hidden="1" x14ac:dyDescent="0.2">
      <c r="A177" s="217"/>
      <c r="B177" s="73"/>
      <c r="C177" s="39">
        <f>IFERROR(VLOOKUP(B177,'Egyéni lista'!$B$4:$L$263,2,0),0)</f>
        <v>0</v>
      </c>
      <c r="D177" s="40">
        <f>IFERROR(VLOOKUP(B177,'Egyéni lista'!$B$4:$L$263,3,0),0)</f>
        <v>0</v>
      </c>
      <c r="E177" s="20">
        <f>IFERROR(VLOOKUP(B177,'Egyéni lista'!$B$4:$L$263,4,0),0)</f>
        <v>0</v>
      </c>
      <c r="F177" s="20">
        <f>IFERROR(VLOOKUP(B177,'Egyéni lista'!$B$4:$L$263,5,0),0)</f>
        <v>0</v>
      </c>
      <c r="G177" s="20">
        <f>IFERROR(VLOOKUP(B177,'Egyéni lista'!$B$4:$L$263,6,0),0)</f>
        <v>0</v>
      </c>
      <c r="H177" s="20">
        <f>IFERROR(VLOOKUP(B177,'Egyéni lista'!$B$4:$L$263,7,0),0)</f>
        <v>0</v>
      </c>
      <c r="I177" s="122">
        <f>IFERROR(VLOOKUP(B177,'Egyéni lista'!$B$4:$L$263,8,0),0)</f>
        <v>0</v>
      </c>
      <c r="J177" s="132">
        <f>IFERROR(VLOOKUP(B177,'Egyéni lista'!$B$4:$L$263,9,0),0)</f>
        <v>0</v>
      </c>
      <c r="K177" s="151">
        <f>IFERROR(VLOOKUP(B177,'Egyéni lista'!$B$4:$L$263,10,0),0)</f>
        <v>0</v>
      </c>
      <c r="L177" s="41">
        <f>IFERROR(VLOOKUP(B177,'Egyéni lista'!$B$4:$L$263,11,0),0)</f>
        <v>0</v>
      </c>
      <c r="M177" s="42">
        <f t="shared" ref="M177" si="141">SUM(E176:H179)</f>
        <v>0</v>
      </c>
    </row>
    <row r="178" spans="1:13" ht="15" hidden="1" x14ac:dyDescent="0.2">
      <c r="A178" s="217"/>
      <c r="B178" s="73"/>
      <c r="C178" s="43">
        <f>IFERROR(VLOOKUP(B178,'Egyéni lista'!$B$4:$L$263,2,0),0)</f>
        <v>0</v>
      </c>
      <c r="D178" s="44">
        <f>IFERROR(VLOOKUP(B178,'Egyéni lista'!$B$4:$L$263,3,0),0)</f>
        <v>0</v>
      </c>
      <c r="E178" s="134">
        <f>IFERROR(VLOOKUP(B178,'Egyéni lista'!$B$4:$L$263,4,0),0)</f>
        <v>0</v>
      </c>
      <c r="F178" s="134">
        <f>IFERROR(VLOOKUP(B178,'Egyéni lista'!$B$4:$L$263,5,0),0)</f>
        <v>0</v>
      </c>
      <c r="G178" s="134">
        <f>IFERROR(VLOOKUP(B178,'Egyéni lista'!$B$4:$L$263,6,0),0)</f>
        <v>0</v>
      </c>
      <c r="H178" s="134">
        <f>IFERROR(VLOOKUP(B178,'Egyéni lista'!$B$4:$L$263,7,0),0)</f>
        <v>0</v>
      </c>
      <c r="I178" s="135">
        <f>IFERROR(VLOOKUP(B178,'Egyéni lista'!$B$4:$L$263,8,0),0)</f>
        <v>0</v>
      </c>
      <c r="J178" s="133">
        <f>IFERROR(VLOOKUP(B178,'Egyéni lista'!$B$4:$L$263,9,0),0)</f>
        <v>0</v>
      </c>
      <c r="K178" s="151">
        <f>IFERROR(VLOOKUP(B178,'Egyéni lista'!$B$4:$L$263,10,0),0)</f>
        <v>0</v>
      </c>
      <c r="L178" s="45">
        <f>IFERROR(VLOOKUP(B178,'Egyéni lista'!$B$4:$L$263,11,0),0)</f>
        <v>0</v>
      </c>
      <c r="M178" s="42">
        <f t="shared" ref="M178" si="142">SUM(E176:H179)</f>
        <v>0</v>
      </c>
    </row>
    <row r="179" spans="1:13" ht="15.75" hidden="1" thickBot="1" x14ac:dyDescent="0.25">
      <c r="A179" s="218"/>
      <c r="B179" s="74"/>
      <c r="C179" s="46">
        <f>IFERROR(VLOOKUP(B179,'Egyéni lista'!$B$4:$L$263,2,0),0)</f>
        <v>0</v>
      </c>
      <c r="D179" s="47">
        <f>IFERROR(VLOOKUP(B179,'Egyéni lista'!$B$4:$L$263,3,0),0)</f>
        <v>0</v>
      </c>
      <c r="E179" s="136">
        <f>IFERROR(VLOOKUP(B179,'Egyéni lista'!$B$4:$L$263,4,0),0)</f>
        <v>0</v>
      </c>
      <c r="F179" s="137">
        <f>IFERROR(VLOOKUP(B179,'Egyéni lista'!$B$4:$L$263,5,0),0)</f>
        <v>0</v>
      </c>
      <c r="G179" s="137">
        <f>IFERROR(VLOOKUP(B179,'Egyéni lista'!$B$4:$L$263,6,0),0)</f>
        <v>0</v>
      </c>
      <c r="H179" s="137">
        <f>IFERROR(VLOOKUP(B179,'Egyéni lista'!$B$4:$L$263,7,0),0)</f>
        <v>0</v>
      </c>
      <c r="I179" s="138">
        <f>IFERROR(VLOOKUP(B179,'Egyéni lista'!$B$4:$L$263,8,0),0)</f>
        <v>0</v>
      </c>
      <c r="J179" s="139">
        <f>IFERROR(VLOOKUP(B179,'Egyéni lista'!$B$4:$L$263,9,0),0)</f>
        <v>0</v>
      </c>
      <c r="K179" s="152">
        <f>IFERROR(VLOOKUP(B179,'Egyéni lista'!$B$4:$L$263,10,0),0)</f>
        <v>0</v>
      </c>
      <c r="L179" s="48">
        <f>IFERROR(VLOOKUP(B179,'Egyéni lista'!$B$4:$L$263,11,0),0)</f>
        <v>0</v>
      </c>
      <c r="M179" s="49">
        <f t="shared" ref="M179" si="143">SUM(E176:H179)</f>
        <v>0</v>
      </c>
    </row>
    <row r="180" spans="1:13" ht="15" hidden="1" x14ac:dyDescent="0.2">
      <c r="A180" s="216" t="s">
        <v>60</v>
      </c>
      <c r="B180" s="72"/>
      <c r="C180" s="35">
        <f>IFERROR(VLOOKUP(B180,'Egyéni lista'!$B$4:$L$263,2,0),0)</f>
        <v>0</v>
      </c>
      <c r="D180" s="40">
        <f>IFERROR(VLOOKUP(B180,'Egyéni lista'!$B$4:$L$263,3,0),0)</f>
        <v>0</v>
      </c>
      <c r="E180" s="28">
        <f>IFERROR(VLOOKUP(B180,'Egyéni lista'!$B$4:$L$263,4,0),0)</f>
        <v>0</v>
      </c>
      <c r="F180" s="28">
        <f>IFERROR(VLOOKUP(B180,'Egyéni lista'!$B$4:$L$263,5,0),0)</f>
        <v>0</v>
      </c>
      <c r="G180" s="28">
        <f>IFERROR(VLOOKUP(B180,'Egyéni lista'!$B$4:$L$263,6,0),0)</f>
        <v>0</v>
      </c>
      <c r="H180" s="28">
        <f>IFERROR(VLOOKUP(B180,'Egyéni lista'!$B$4:$L$263,7,0),0)</f>
        <v>0</v>
      </c>
      <c r="I180" s="121">
        <f>IFERROR(VLOOKUP(B180,'Egyéni lista'!$B$4:$L$263,8,0),0)</f>
        <v>0</v>
      </c>
      <c r="J180" s="132">
        <f>IFERROR(VLOOKUP(B180,'Egyéni lista'!$B$4:$L$263,9,0),0)</f>
        <v>0</v>
      </c>
      <c r="K180" s="150">
        <f>IFERROR(VLOOKUP(B180,'Egyéni lista'!$B$4:$L$263,10,0),0)</f>
        <v>0</v>
      </c>
      <c r="L180" s="37">
        <f>IFERROR(VLOOKUP(B180,'Egyéni lista'!$B$4:$L$263,11,0),0)</f>
        <v>0</v>
      </c>
      <c r="M180" s="38">
        <f t="shared" ref="M180" si="144">SUM(E180:H183)</f>
        <v>0</v>
      </c>
    </row>
    <row r="181" spans="1:13" ht="15" hidden="1" x14ac:dyDescent="0.2">
      <c r="A181" s="217"/>
      <c r="B181" s="73"/>
      <c r="C181" s="39">
        <f>IFERROR(VLOOKUP(B181,'Egyéni lista'!$B$4:$L$263,2,0),0)</f>
        <v>0</v>
      </c>
      <c r="D181" s="40">
        <f>IFERROR(VLOOKUP(B181,'Egyéni lista'!$B$4:$L$263,3,0),0)</f>
        <v>0</v>
      </c>
      <c r="E181" s="20">
        <f>IFERROR(VLOOKUP(B181,'Egyéni lista'!$B$4:$L$263,4,0),0)</f>
        <v>0</v>
      </c>
      <c r="F181" s="20">
        <f>IFERROR(VLOOKUP(B181,'Egyéni lista'!$B$4:$L$263,5,0),0)</f>
        <v>0</v>
      </c>
      <c r="G181" s="20">
        <f>IFERROR(VLOOKUP(B181,'Egyéni lista'!$B$4:$L$263,6,0),0)</f>
        <v>0</v>
      </c>
      <c r="H181" s="20">
        <f>IFERROR(VLOOKUP(B181,'Egyéni lista'!$B$4:$L$263,7,0),0)</f>
        <v>0</v>
      </c>
      <c r="I181" s="122">
        <f>IFERROR(VLOOKUP(B181,'Egyéni lista'!$B$4:$L$263,8,0),0)</f>
        <v>0</v>
      </c>
      <c r="J181" s="132">
        <f>IFERROR(VLOOKUP(B181,'Egyéni lista'!$B$4:$L$263,9,0),0)</f>
        <v>0</v>
      </c>
      <c r="K181" s="151">
        <f>IFERROR(VLOOKUP(B181,'Egyéni lista'!$B$4:$L$263,10,0),0)</f>
        <v>0</v>
      </c>
      <c r="L181" s="41">
        <f>IFERROR(VLOOKUP(B181,'Egyéni lista'!$B$4:$L$263,11,0),0)</f>
        <v>0</v>
      </c>
      <c r="M181" s="42">
        <f t="shared" ref="M181" si="145">SUM(E180:H183)</f>
        <v>0</v>
      </c>
    </row>
    <row r="182" spans="1:13" ht="15" hidden="1" x14ac:dyDescent="0.2">
      <c r="A182" s="217"/>
      <c r="B182" s="73"/>
      <c r="C182" s="43">
        <f>IFERROR(VLOOKUP(B182,'Egyéni lista'!$B$4:$L$263,2,0),0)</f>
        <v>0</v>
      </c>
      <c r="D182" s="44">
        <f>IFERROR(VLOOKUP(B182,'Egyéni lista'!$B$4:$L$263,3,0),0)</f>
        <v>0</v>
      </c>
      <c r="E182" s="134">
        <f>IFERROR(VLOOKUP(B182,'Egyéni lista'!$B$4:$L$263,4,0),0)</f>
        <v>0</v>
      </c>
      <c r="F182" s="134">
        <f>IFERROR(VLOOKUP(B182,'Egyéni lista'!$B$4:$L$263,5,0),0)</f>
        <v>0</v>
      </c>
      <c r="G182" s="134">
        <f>IFERROR(VLOOKUP(B182,'Egyéni lista'!$B$4:$L$263,6,0),0)</f>
        <v>0</v>
      </c>
      <c r="H182" s="134">
        <f>IFERROR(VLOOKUP(B182,'Egyéni lista'!$B$4:$L$263,7,0),0)</f>
        <v>0</v>
      </c>
      <c r="I182" s="135">
        <f>IFERROR(VLOOKUP(B182,'Egyéni lista'!$B$4:$L$263,8,0),0)</f>
        <v>0</v>
      </c>
      <c r="J182" s="133">
        <f>IFERROR(VLOOKUP(B182,'Egyéni lista'!$B$4:$L$263,9,0),0)</f>
        <v>0</v>
      </c>
      <c r="K182" s="151">
        <f>IFERROR(VLOOKUP(B182,'Egyéni lista'!$B$4:$L$263,10,0),0)</f>
        <v>0</v>
      </c>
      <c r="L182" s="45">
        <f>IFERROR(VLOOKUP(B182,'Egyéni lista'!$B$4:$L$263,11,0),0)</f>
        <v>0</v>
      </c>
      <c r="M182" s="42">
        <f t="shared" ref="M182" si="146">SUM(E180:H183)</f>
        <v>0</v>
      </c>
    </row>
    <row r="183" spans="1:13" ht="15.75" hidden="1" thickBot="1" x14ac:dyDescent="0.25">
      <c r="A183" s="218"/>
      <c r="B183" s="74"/>
      <c r="C183" s="46">
        <f>IFERROR(VLOOKUP(B183,'Egyéni lista'!$B$4:$L$263,2,0),0)</f>
        <v>0</v>
      </c>
      <c r="D183" s="47">
        <f>IFERROR(VLOOKUP(B183,'Egyéni lista'!$B$4:$L$263,3,0),0)</f>
        <v>0</v>
      </c>
      <c r="E183" s="136">
        <f>IFERROR(VLOOKUP(B183,'Egyéni lista'!$B$4:$L$263,4,0),0)</f>
        <v>0</v>
      </c>
      <c r="F183" s="137">
        <f>IFERROR(VLOOKUP(B183,'Egyéni lista'!$B$4:$L$263,5,0),0)</f>
        <v>0</v>
      </c>
      <c r="G183" s="137">
        <f>IFERROR(VLOOKUP(B183,'Egyéni lista'!$B$4:$L$263,6,0),0)</f>
        <v>0</v>
      </c>
      <c r="H183" s="137">
        <f>IFERROR(VLOOKUP(B183,'Egyéni lista'!$B$4:$L$263,7,0),0)</f>
        <v>0</v>
      </c>
      <c r="I183" s="138">
        <f>IFERROR(VLOOKUP(B183,'Egyéni lista'!$B$4:$L$263,8,0),0)</f>
        <v>0</v>
      </c>
      <c r="J183" s="139">
        <f>IFERROR(VLOOKUP(B183,'Egyéni lista'!$B$4:$L$263,9,0),0)</f>
        <v>0</v>
      </c>
      <c r="K183" s="152">
        <f>IFERROR(VLOOKUP(B183,'Egyéni lista'!$B$4:$L$263,10,0),0)</f>
        <v>0</v>
      </c>
      <c r="L183" s="48">
        <f>IFERROR(VLOOKUP(B183,'Egyéni lista'!$B$4:$L$263,11,0),0)</f>
        <v>0</v>
      </c>
      <c r="M183" s="49">
        <f t="shared" ref="M183" si="147">SUM(E180:H183)</f>
        <v>0</v>
      </c>
    </row>
    <row r="184" spans="1:13" ht="15" hidden="1" x14ac:dyDescent="0.2">
      <c r="A184" s="216" t="s">
        <v>61</v>
      </c>
      <c r="B184" s="72"/>
      <c r="C184" s="35">
        <f>IFERROR(VLOOKUP(B184,'Egyéni lista'!$B$4:$L$263,2,0),0)</f>
        <v>0</v>
      </c>
      <c r="D184" s="40">
        <f>IFERROR(VLOOKUP(B184,'Egyéni lista'!$B$4:$L$263,3,0),0)</f>
        <v>0</v>
      </c>
      <c r="E184" s="28">
        <f>IFERROR(VLOOKUP(B184,'Egyéni lista'!$B$4:$L$263,4,0),0)</f>
        <v>0</v>
      </c>
      <c r="F184" s="28">
        <f>IFERROR(VLOOKUP(B184,'Egyéni lista'!$B$4:$L$263,5,0),0)</f>
        <v>0</v>
      </c>
      <c r="G184" s="28">
        <f>IFERROR(VLOOKUP(B184,'Egyéni lista'!$B$4:$L$263,6,0),0)</f>
        <v>0</v>
      </c>
      <c r="H184" s="28">
        <f>IFERROR(VLOOKUP(B184,'Egyéni lista'!$B$4:$L$263,7,0),0)</f>
        <v>0</v>
      </c>
      <c r="I184" s="121">
        <f>IFERROR(VLOOKUP(B184,'Egyéni lista'!$B$4:$L$263,8,0),0)</f>
        <v>0</v>
      </c>
      <c r="J184" s="132">
        <f>IFERROR(VLOOKUP(B184,'Egyéni lista'!$B$4:$L$263,9,0),0)</f>
        <v>0</v>
      </c>
      <c r="K184" s="150">
        <f>IFERROR(VLOOKUP(B184,'Egyéni lista'!$B$4:$L$263,10,0),0)</f>
        <v>0</v>
      </c>
      <c r="L184" s="37">
        <f>IFERROR(VLOOKUP(B184,'Egyéni lista'!$B$4:$L$263,11,0),0)</f>
        <v>0</v>
      </c>
      <c r="M184" s="38">
        <f t="shared" ref="M184" si="148">SUM(E184:H187)</f>
        <v>0</v>
      </c>
    </row>
    <row r="185" spans="1:13" ht="15" hidden="1" x14ac:dyDescent="0.2">
      <c r="A185" s="217"/>
      <c r="B185" s="73"/>
      <c r="C185" s="39">
        <f>IFERROR(VLOOKUP(B185,'Egyéni lista'!$B$4:$L$263,2,0),0)</f>
        <v>0</v>
      </c>
      <c r="D185" s="40">
        <f>IFERROR(VLOOKUP(B185,'Egyéni lista'!$B$4:$L$263,3,0),0)</f>
        <v>0</v>
      </c>
      <c r="E185" s="20">
        <f>IFERROR(VLOOKUP(B185,'Egyéni lista'!$B$4:$L$263,4,0),0)</f>
        <v>0</v>
      </c>
      <c r="F185" s="20">
        <f>IFERROR(VLOOKUP(B185,'Egyéni lista'!$B$4:$L$263,5,0),0)</f>
        <v>0</v>
      </c>
      <c r="G185" s="20">
        <f>IFERROR(VLOOKUP(B185,'Egyéni lista'!$B$4:$L$263,6,0),0)</f>
        <v>0</v>
      </c>
      <c r="H185" s="20">
        <f>IFERROR(VLOOKUP(B185,'Egyéni lista'!$B$4:$L$263,7,0),0)</f>
        <v>0</v>
      </c>
      <c r="I185" s="122">
        <f>IFERROR(VLOOKUP(B185,'Egyéni lista'!$B$4:$L$263,8,0),0)</f>
        <v>0</v>
      </c>
      <c r="J185" s="132">
        <f>IFERROR(VLOOKUP(B185,'Egyéni lista'!$B$4:$L$263,9,0),0)</f>
        <v>0</v>
      </c>
      <c r="K185" s="151">
        <f>IFERROR(VLOOKUP(B185,'Egyéni lista'!$B$4:$L$263,10,0),0)</f>
        <v>0</v>
      </c>
      <c r="L185" s="41">
        <f>IFERROR(VLOOKUP(B185,'Egyéni lista'!$B$4:$L$263,11,0),0)</f>
        <v>0</v>
      </c>
      <c r="M185" s="42">
        <f t="shared" ref="M185" si="149">SUM(E184:H187)</f>
        <v>0</v>
      </c>
    </row>
    <row r="186" spans="1:13" ht="15" hidden="1" x14ac:dyDescent="0.2">
      <c r="A186" s="217"/>
      <c r="B186" s="73"/>
      <c r="C186" s="43">
        <f>IFERROR(VLOOKUP(B186,'Egyéni lista'!$B$4:$L$263,2,0),0)</f>
        <v>0</v>
      </c>
      <c r="D186" s="44">
        <f>IFERROR(VLOOKUP(B186,'Egyéni lista'!$B$4:$L$263,3,0),0)</f>
        <v>0</v>
      </c>
      <c r="E186" s="134">
        <f>IFERROR(VLOOKUP(B186,'Egyéni lista'!$B$4:$L$263,4,0),0)</f>
        <v>0</v>
      </c>
      <c r="F186" s="134">
        <f>IFERROR(VLOOKUP(B186,'Egyéni lista'!$B$4:$L$263,5,0),0)</f>
        <v>0</v>
      </c>
      <c r="G186" s="134">
        <f>IFERROR(VLOOKUP(B186,'Egyéni lista'!$B$4:$L$263,6,0),0)</f>
        <v>0</v>
      </c>
      <c r="H186" s="134">
        <f>IFERROR(VLOOKUP(B186,'Egyéni lista'!$B$4:$L$263,7,0),0)</f>
        <v>0</v>
      </c>
      <c r="I186" s="135">
        <f>IFERROR(VLOOKUP(B186,'Egyéni lista'!$B$4:$L$263,8,0),0)</f>
        <v>0</v>
      </c>
      <c r="J186" s="133">
        <f>IFERROR(VLOOKUP(B186,'Egyéni lista'!$B$4:$L$263,9,0),0)</f>
        <v>0</v>
      </c>
      <c r="K186" s="151">
        <f>IFERROR(VLOOKUP(B186,'Egyéni lista'!$B$4:$L$263,10,0),0)</f>
        <v>0</v>
      </c>
      <c r="L186" s="45">
        <f>IFERROR(VLOOKUP(B186,'Egyéni lista'!$B$4:$L$263,11,0),0)</f>
        <v>0</v>
      </c>
      <c r="M186" s="42">
        <f t="shared" ref="M186" si="150">SUM(E184:H187)</f>
        <v>0</v>
      </c>
    </row>
    <row r="187" spans="1:13" ht="15.75" hidden="1" thickBot="1" x14ac:dyDescent="0.25">
      <c r="A187" s="218"/>
      <c r="B187" s="74"/>
      <c r="C187" s="46">
        <f>IFERROR(VLOOKUP(B187,'Egyéni lista'!$B$4:$L$263,2,0),0)</f>
        <v>0</v>
      </c>
      <c r="D187" s="47">
        <f>IFERROR(VLOOKUP(B187,'Egyéni lista'!$B$4:$L$263,3,0),0)</f>
        <v>0</v>
      </c>
      <c r="E187" s="136">
        <f>IFERROR(VLOOKUP(B187,'Egyéni lista'!$B$4:$L$263,4,0),0)</f>
        <v>0</v>
      </c>
      <c r="F187" s="137">
        <f>IFERROR(VLOOKUP(B187,'Egyéni lista'!$B$4:$L$263,5,0),0)</f>
        <v>0</v>
      </c>
      <c r="G187" s="137">
        <f>IFERROR(VLOOKUP(B187,'Egyéni lista'!$B$4:$L$263,6,0),0)</f>
        <v>0</v>
      </c>
      <c r="H187" s="137">
        <f>IFERROR(VLOOKUP(B187,'Egyéni lista'!$B$4:$L$263,7,0),0)</f>
        <v>0</v>
      </c>
      <c r="I187" s="138">
        <f>IFERROR(VLOOKUP(B187,'Egyéni lista'!$B$4:$L$263,8,0),0)</f>
        <v>0</v>
      </c>
      <c r="J187" s="139">
        <f>IFERROR(VLOOKUP(B187,'Egyéni lista'!$B$4:$L$263,9,0),0)</f>
        <v>0</v>
      </c>
      <c r="K187" s="152">
        <f>IFERROR(VLOOKUP(B187,'Egyéni lista'!$B$4:$L$263,10,0),0)</f>
        <v>0</v>
      </c>
      <c r="L187" s="48">
        <f>IFERROR(VLOOKUP(B187,'Egyéni lista'!$B$4:$L$263,11,0),0)</f>
        <v>0</v>
      </c>
      <c r="M187" s="49">
        <f t="shared" ref="M187" si="151">SUM(E184:H187)</f>
        <v>0</v>
      </c>
    </row>
    <row r="188" spans="1:13" ht="15" hidden="1" x14ac:dyDescent="0.2">
      <c r="A188" s="216" t="s">
        <v>62</v>
      </c>
      <c r="B188" s="72"/>
      <c r="C188" s="35">
        <f>IFERROR(VLOOKUP(B188,'Egyéni lista'!$B$4:$L$263,2,0),0)</f>
        <v>0</v>
      </c>
      <c r="D188" s="40">
        <f>IFERROR(VLOOKUP(B188,'Egyéni lista'!$B$4:$L$263,3,0),0)</f>
        <v>0</v>
      </c>
      <c r="E188" s="28">
        <f>IFERROR(VLOOKUP(B188,'Egyéni lista'!$B$4:$L$263,4,0),0)</f>
        <v>0</v>
      </c>
      <c r="F188" s="28">
        <f>IFERROR(VLOOKUP(B188,'Egyéni lista'!$B$4:$L$263,5,0),0)</f>
        <v>0</v>
      </c>
      <c r="G188" s="28">
        <f>IFERROR(VLOOKUP(B188,'Egyéni lista'!$B$4:$L$263,6,0),0)</f>
        <v>0</v>
      </c>
      <c r="H188" s="28">
        <f>IFERROR(VLOOKUP(B188,'Egyéni lista'!$B$4:$L$263,7,0),0)</f>
        <v>0</v>
      </c>
      <c r="I188" s="121">
        <f>IFERROR(VLOOKUP(B188,'Egyéni lista'!$B$4:$L$263,8,0),0)</f>
        <v>0</v>
      </c>
      <c r="J188" s="132">
        <f>IFERROR(VLOOKUP(B188,'Egyéni lista'!$B$4:$L$263,9,0),0)</f>
        <v>0</v>
      </c>
      <c r="K188" s="150">
        <f>IFERROR(VLOOKUP(B188,'Egyéni lista'!$B$4:$L$263,10,0),0)</f>
        <v>0</v>
      </c>
      <c r="L188" s="37">
        <f>IFERROR(VLOOKUP(B188,'Egyéni lista'!$B$4:$L$263,11,0),0)</f>
        <v>0</v>
      </c>
      <c r="M188" s="38">
        <f t="shared" ref="M188" si="152">SUM(E188:H191)</f>
        <v>0</v>
      </c>
    </row>
    <row r="189" spans="1:13" ht="15" hidden="1" x14ac:dyDescent="0.2">
      <c r="A189" s="217"/>
      <c r="B189" s="73"/>
      <c r="C189" s="39">
        <f>IFERROR(VLOOKUP(B189,'Egyéni lista'!$B$4:$L$263,2,0),0)</f>
        <v>0</v>
      </c>
      <c r="D189" s="40">
        <f>IFERROR(VLOOKUP(B189,'Egyéni lista'!$B$4:$L$263,3,0),0)</f>
        <v>0</v>
      </c>
      <c r="E189" s="20">
        <f>IFERROR(VLOOKUP(B189,'Egyéni lista'!$B$4:$L$263,4,0),0)</f>
        <v>0</v>
      </c>
      <c r="F189" s="20">
        <f>IFERROR(VLOOKUP(B189,'Egyéni lista'!$B$4:$L$263,5,0),0)</f>
        <v>0</v>
      </c>
      <c r="G189" s="20">
        <f>IFERROR(VLOOKUP(B189,'Egyéni lista'!$B$4:$L$263,6,0),0)</f>
        <v>0</v>
      </c>
      <c r="H189" s="20">
        <f>IFERROR(VLOOKUP(B189,'Egyéni lista'!$B$4:$L$263,7,0),0)</f>
        <v>0</v>
      </c>
      <c r="I189" s="122">
        <f>IFERROR(VLOOKUP(B189,'Egyéni lista'!$B$4:$L$263,8,0),0)</f>
        <v>0</v>
      </c>
      <c r="J189" s="132">
        <f>IFERROR(VLOOKUP(B189,'Egyéni lista'!$B$4:$L$263,9,0),0)</f>
        <v>0</v>
      </c>
      <c r="K189" s="151">
        <f>IFERROR(VLOOKUP(B189,'Egyéni lista'!$B$4:$L$263,10,0),0)</f>
        <v>0</v>
      </c>
      <c r="L189" s="41">
        <f>IFERROR(VLOOKUP(B189,'Egyéni lista'!$B$4:$L$263,11,0),0)</f>
        <v>0</v>
      </c>
      <c r="M189" s="42">
        <f t="shared" ref="M189" si="153">SUM(E188:H191)</f>
        <v>0</v>
      </c>
    </row>
    <row r="190" spans="1:13" ht="15" hidden="1" x14ac:dyDescent="0.2">
      <c r="A190" s="217"/>
      <c r="B190" s="73"/>
      <c r="C190" s="43">
        <f>IFERROR(VLOOKUP(B190,'Egyéni lista'!$B$4:$L$263,2,0),0)</f>
        <v>0</v>
      </c>
      <c r="D190" s="44">
        <f>IFERROR(VLOOKUP(B190,'Egyéni lista'!$B$4:$L$263,3,0),0)</f>
        <v>0</v>
      </c>
      <c r="E190" s="134">
        <f>IFERROR(VLOOKUP(B190,'Egyéni lista'!$B$4:$L$263,4,0),0)</f>
        <v>0</v>
      </c>
      <c r="F190" s="134">
        <f>IFERROR(VLOOKUP(B190,'Egyéni lista'!$B$4:$L$263,5,0),0)</f>
        <v>0</v>
      </c>
      <c r="G190" s="134">
        <f>IFERROR(VLOOKUP(B190,'Egyéni lista'!$B$4:$L$263,6,0),0)</f>
        <v>0</v>
      </c>
      <c r="H190" s="134">
        <f>IFERROR(VLOOKUP(B190,'Egyéni lista'!$B$4:$L$263,7,0),0)</f>
        <v>0</v>
      </c>
      <c r="I190" s="135">
        <f>IFERROR(VLOOKUP(B190,'Egyéni lista'!$B$4:$L$263,8,0),0)</f>
        <v>0</v>
      </c>
      <c r="J190" s="133">
        <f>IFERROR(VLOOKUP(B190,'Egyéni lista'!$B$4:$L$263,9,0),0)</f>
        <v>0</v>
      </c>
      <c r="K190" s="151">
        <f>IFERROR(VLOOKUP(B190,'Egyéni lista'!$B$4:$L$263,10,0),0)</f>
        <v>0</v>
      </c>
      <c r="L190" s="45">
        <f>IFERROR(VLOOKUP(B190,'Egyéni lista'!$B$4:$L$263,11,0),0)</f>
        <v>0</v>
      </c>
      <c r="M190" s="42">
        <f t="shared" ref="M190" si="154">SUM(E188:H191)</f>
        <v>0</v>
      </c>
    </row>
    <row r="191" spans="1:13" ht="15.75" hidden="1" thickBot="1" x14ac:dyDescent="0.25">
      <c r="A191" s="218"/>
      <c r="B191" s="74"/>
      <c r="C191" s="46">
        <f>IFERROR(VLOOKUP(B191,'Egyéni lista'!$B$4:$L$263,2,0),0)</f>
        <v>0</v>
      </c>
      <c r="D191" s="47">
        <f>IFERROR(VLOOKUP(B191,'Egyéni lista'!$B$4:$L$263,3,0),0)</f>
        <v>0</v>
      </c>
      <c r="E191" s="136">
        <f>IFERROR(VLOOKUP(B191,'Egyéni lista'!$B$4:$L$263,4,0),0)</f>
        <v>0</v>
      </c>
      <c r="F191" s="137">
        <f>IFERROR(VLOOKUP(B191,'Egyéni lista'!$B$4:$L$263,5,0),0)</f>
        <v>0</v>
      </c>
      <c r="G191" s="137">
        <f>IFERROR(VLOOKUP(B191,'Egyéni lista'!$B$4:$L$263,6,0),0)</f>
        <v>0</v>
      </c>
      <c r="H191" s="137">
        <f>IFERROR(VLOOKUP(B191,'Egyéni lista'!$B$4:$L$263,7,0),0)</f>
        <v>0</v>
      </c>
      <c r="I191" s="138">
        <f>IFERROR(VLOOKUP(B191,'Egyéni lista'!$B$4:$L$263,8,0),0)</f>
        <v>0</v>
      </c>
      <c r="J191" s="139">
        <f>IFERROR(VLOOKUP(B191,'Egyéni lista'!$B$4:$L$263,9,0),0)</f>
        <v>0</v>
      </c>
      <c r="K191" s="152">
        <f>IFERROR(VLOOKUP(B191,'Egyéni lista'!$B$4:$L$263,10,0),0)</f>
        <v>0</v>
      </c>
      <c r="L191" s="48">
        <f>IFERROR(VLOOKUP(B191,'Egyéni lista'!$B$4:$L$263,11,0),0)</f>
        <v>0</v>
      </c>
      <c r="M191" s="49">
        <f t="shared" ref="M191" si="155">SUM(E188:H191)</f>
        <v>0</v>
      </c>
    </row>
    <row r="192" spans="1:13" ht="15" hidden="1" x14ac:dyDescent="0.2">
      <c r="A192" s="216" t="s">
        <v>63</v>
      </c>
      <c r="B192" s="72"/>
      <c r="C192" s="35">
        <f>IFERROR(VLOOKUP(B192,'Egyéni lista'!$B$4:$L$263,2,0),0)</f>
        <v>0</v>
      </c>
      <c r="D192" s="40">
        <f>IFERROR(VLOOKUP(B192,'Egyéni lista'!$B$4:$L$263,3,0),0)</f>
        <v>0</v>
      </c>
      <c r="E192" s="28">
        <f>IFERROR(VLOOKUP(B192,'Egyéni lista'!$B$4:$L$263,4,0),0)</f>
        <v>0</v>
      </c>
      <c r="F192" s="28">
        <f>IFERROR(VLOOKUP(B192,'Egyéni lista'!$B$4:$L$263,5,0),0)</f>
        <v>0</v>
      </c>
      <c r="G192" s="28">
        <f>IFERROR(VLOOKUP(B192,'Egyéni lista'!$B$4:$L$263,6,0),0)</f>
        <v>0</v>
      </c>
      <c r="H192" s="28">
        <f>IFERROR(VLOOKUP(B192,'Egyéni lista'!$B$4:$L$263,7,0),0)</f>
        <v>0</v>
      </c>
      <c r="I192" s="121">
        <f>IFERROR(VLOOKUP(B192,'Egyéni lista'!$B$4:$L$263,8,0),0)</f>
        <v>0</v>
      </c>
      <c r="J192" s="132">
        <f>IFERROR(VLOOKUP(B192,'Egyéni lista'!$B$4:$L$263,9,0),0)</f>
        <v>0</v>
      </c>
      <c r="K192" s="150">
        <f>IFERROR(VLOOKUP(B192,'Egyéni lista'!$B$4:$L$263,10,0),0)</f>
        <v>0</v>
      </c>
      <c r="L192" s="37">
        <f>IFERROR(VLOOKUP(B192,'Egyéni lista'!$B$4:$L$263,11,0),0)</f>
        <v>0</v>
      </c>
      <c r="M192" s="38">
        <f t="shared" ref="M192" si="156">SUM(E192:H195)</f>
        <v>0</v>
      </c>
    </row>
    <row r="193" spans="1:13" ht="15" hidden="1" x14ac:dyDescent="0.2">
      <c r="A193" s="217"/>
      <c r="B193" s="73"/>
      <c r="C193" s="39">
        <f>IFERROR(VLOOKUP(B193,'Egyéni lista'!$B$4:$L$263,2,0),0)</f>
        <v>0</v>
      </c>
      <c r="D193" s="40">
        <f>IFERROR(VLOOKUP(B193,'Egyéni lista'!$B$4:$L$263,3,0),0)</f>
        <v>0</v>
      </c>
      <c r="E193" s="20">
        <f>IFERROR(VLOOKUP(B193,'Egyéni lista'!$B$4:$L$263,4,0),0)</f>
        <v>0</v>
      </c>
      <c r="F193" s="20">
        <f>IFERROR(VLOOKUP(B193,'Egyéni lista'!$B$4:$L$263,5,0),0)</f>
        <v>0</v>
      </c>
      <c r="G193" s="20">
        <f>IFERROR(VLOOKUP(B193,'Egyéni lista'!$B$4:$L$263,6,0),0)</f>
        <v>0</v>
      </c>
      <c r="H193" s="20">
        <f>IFERROR(VLOOKUP(B193,'Egyéni lista'!$B$4:$L$263,7,0),0)</f>
        <v>0</v>
      </c>
      <c r="I193" s="122">
        <f>IFERROR(VLOOKUP(B193,'Egyéni lista'!$B$4:$L$263,8,0),0)</f>
        <v>0</v>
      </c>
      <c r="J193" s="132">
        <f>IFERROR(VLOOKUP(B193,'Egyéni lista'!$B$4:$L$263,9,0),0)</f>
        <v>0</v>
      </c>
      <c r="K193" s="151">
        <f>IFERROR(VLOOKUP(B193,'Egyéni lista'!$B$4:$L$263,10,0),0)</f>
        <v>0</v>
      </c>
      <c r="L193" s="41">
        <f>IFERROR(VLOOKUP(B193,'Egyéni lista'!$B$4:$L$263,11,0),0)</f>
        <v>0</v>
      </c>
      <c r="M193" s="42">
        <f t="shared" ref="M193" si="157">SUM(E192:H195)</f>
        <v>0</v>
      </c>
    </row>
    <row r="194" spans="1:13" ht="15" hidden="1" x14ac:dyDescent="0.2">
      <c r="A194" s="217"/>
      <c r="B194" s="73"/>
      <c r="C194" s="43">
        <f>IFERROR(VLOOKUP(B194,'Egyéni lista'!$B$4:$L$263,2,0),0)</f>
        <v>0</v>
      </c>
      <c r="D194" s="44">
        <f>IFERROR(VLOOKUP(B194,'Egyéni lista'!$B$4:$L$263,3,0),0)</f>
        <v>0</v>
      </c>
      <c r="E194" s="134">
        <f>IFERROR(VLOOKUP(B194,'Egyéni lista'!$B$4:$L$263,4,0),0)</f>
        <v>0</v>
      </c>
      <c r="F194" s="134">
        <f>IFERROR(VLOOKUP(B194,'Egyéni lista'!$B$4:$L$263,5,0),0)</f>
        <v>0</v>
      </c>
      <c r="G194" s="134">
        <f>IFERROR(VLOOKUP(B194,'Egyéni lista'!$B$4:$L$263,6,0),0)</f>
        <v>0</v>
      </c>
      <c r="H194" s="134">
        <f>IFERROR(VLOOKUP(B194,'Egyéni lista'!$B$4:$L$263,7,0),0)</f>
        <v>0</v>
      </c>
      <c r="I194" s="135">
        <f>IFERROR(VLOOKUP(B194,'Egyéni lista'!$B$4:$L$263,8,0),0)</f>
        <v>0</v>
      </c>
      <c r="J194" s="133">
        <f>IFERROR(VLOOKUP(B194,'Egyéni lista'!$B$4:$L$263,9,0),0)</f>
        <v>0</v>
      </c>
      <c r="K194" s="151">
        <f>IFERROR(VLOOKUP(B194,'Egyéni lista'!$B$4:$L$263,10,0),0)</f>
        <v>0</v>
      </c>
      <c r="L194" s="45">
        <f>IFERROR(VLOOKUP(B194,'Egyéni lista'!$B$4:$L$263,11,0),0)</f>
        <v>0</v>
      </c>
      <c r="M194" s="42">
        <f t="shared" ref="M194" si="158">SUM(E192:H195)</f>
        <v>0</v>
      </c>
    </row>
    <row r="195" spans="1:13" ht="15.75" hidden="1" thickBot="1" x14ac:dyDescent="0.25">
      <c r="A195" s="218"/>
      <c r="B195" s="74"/>
      <c r="C195" s="46">
        <f>IFERROR(VLOOKUP(B195,'Egyéni lista'!$B$4:$L$263,2,0),0)</f>
        <v>0</v>
      </c>
      <c r="D195" s="47">
        <f>IFERROR(VLOOKUP(B195,'Egyéni lista'!$B$4:$L$263,3,0),0)</f>
        <v>0</v>
      </c>
      <c r="E195" s="136">
        <f>IFERROR(VLOOKUP(B195,'Egyéni lista'!$B$4:$L$263,4,0),0)</f>
        <v>0</v>
      </c>
      <c r="F195" s="137">
        <f>IFERROR(VLOOKUP(B195,'Egyéni lista'!$B$4:$L$263,5,0),0)</f>
        <v>0</v>
      </c>
      <c r="G195" s="137">
        <f>IFERROR(VLOOKUP(B195,'Egyéni lista'!$B$4:$L$263,6,0),0)</f>
        <v>0</v>
      </c>
      <c r="H195" s="137">
        <f>IFERROR(VLOOKUP(B195,'Egyéni lista'!$B$4:$L$263,7,0),0)</f>
        <v>0</v>
      </c>
      <c r="I195" s="138">
        <f>IFERROR(VLOOKUP(B195,'Egyéni lista'!$B$4:$L$263,8,0),0)</f>
        <v>0</v>
      </c>
      <c r="J195" s="139">
        <f>IFERROR(VLOOKUP(B195,'Egyéni lista'!$B$4:$L$263,9,0),0)</f>
        <v>0</v>
      </c>
      <c r="K195" s="152">
        <f>IFERROR(VLOOKUP(B195,'Egyéni lista'!$B$4:$L$263,10,0),0)</f>
        <v>0</v>
      </c>
      <c r="L195" s="48">
        <f>IFERROR(VLOOKUP(B195,'Egyéni lista'!$B$4:$L$263,11,0),0)</f>
        <v>0</v>
      </c>
      <c r="M195" s="49">
        <f t="shared" ref="M195" si="159">SUM(E192:H195)</f>
        <v>0</v>
      </c>
    </row>
    <row r="196" spans="1:13" ht="15" hidden="1" x14ac:dyDescent="0.2">
      <c r="A196" s="216" t="s">
        <v>64</v>
      </c>
      <c r="B196" s="72"/>
      <c r="C196" s="35">
        <f>IFERROR(VLOOKUP(B196,'Egyéni lista'!$B$4:$L$263,2,0),0)</f>
        <v>0</v>
      </c>
      <c r="D196" s="40">
        <f>IFERROR(VLOOKUP(B196,'Egyéni lista'!$B$4:$L$263,3,0),0)</f>
        <v>0</v>
      </c>
      <c r="E196" s="28">
        <f>IFERROR(VLOOKUP(B196,'Egyéni lista'!$B$4:$L$263,4,0),0)</f>
        <v>0</v>
      </c>
      <c r="F196" s="28">
        <f>IFERROR(VLOOKUP(B196,'Egyéni lista'!$B$4:$L$263,5,0),0)</f>
        <v>0</v>
      </c>
      <c r="G196" s="28">
        <f>IFERROR(VLOOKUP(B196,'Egyéni lista'!$B$4:$L$263,6,0),0)</f>
        <v>0</v>
      </c>
      <c r="H196" s="28">
        <f>IFERROR(VLOOKUP(B196,'Egyéni lista'!$B$4:$L$263,7,0),0)</f>
        <v>0</v>
      </c>
      <c r="I196" s="121">
        <f>IFERROR(VLOOKUP(B196,'Egyéni lista'!$B$4:$L$263,8,0),0)</f>
        <v>0</v>
      </c>
      <c r="J196" s="132">
        <f>IFERROR(VLOOKUP(B196,'Egyéni lista'!$B$4:$L$263,9,0),0)</f>
        <v>0</v>
      </c>
      <c r="K196" s="150">
        <f>IFERROR(VLOOKUP(B196,'Egyéni lista'!$B$4:$L$263,10,0),0)</f>
        <v>0</v>
      </c>
      <c r="L196" s="37">
        <f>IFERROR(VLOOKUP(B196,'Egyéni lista'!$B$4:$L$263,11,0),0)</f>
        <v>0</v>
      </c>
      <c r="M196" s="38">
        <f t="shared" ref="M196" si="160">SUM(E196:H199)</f>
        <v>0</v>
      </c>
    </row>
    <row r="197" spans="1:13" ht="15" hidden="1" x14ac:dyDescent="0.2">
      <c r="A197" s="217"/>
      <c r="B197" s="73"/>
      <c r="C197" s="39">
        <f>IFERROR(VLOOKUP(B197,'Egyéni lista'!$B$4:$L$263,2,0),0)</f>
        <v>0</v>
      </c>
      <c r="D197" s="40">
        <f>IFERROR(VLOOKUP(B197,'Egyéni lista'!$B$4:$L$263,3,0),0)</f>
        <v>0</v>
      </c>
      <c r="E197" s="20">
        <f>IFERROR(VLOOKUP(B197,'Egyéni lista'!$B$4:$L$263,4,0),0)</f>
        <v>0</v>
      </c>
      <c r="F197" s="20">
        <f>IFERROR(VLOOKUP(B197,'Egyéni lista'!$B$4:$L$263,5,0),0)</f>
        <v>0</v>
      </c>
      <c r="G197" s="20">
        <f>IFERROR(VLOOKUP(B197,'Egyéni lista'!$B$4:$L$263,6,0),0)</f>
        <v>0</v>
      </c>
      <c r="H197" s="20">
        <f>IFERROR(VLOOKUP(B197,'Egyéni lista'!$B$4:$L$263,7,0),0)</f>
        <v>0</v>
      </c>
      <c r="I197" s="122">
        <f>IFERROR(VLOOKUP(B197,'Egyéni lista'!$B$4:$L$263,8,0),0)</f>
        <v>0</v>
      </c>
      <c r="J197" s="132">
        <f>IFERROR(VLOOKUP(B197,'Egyéni lista'!$B$4:$L$263,9,0),0)</f>
        <v>0</v>
      </c>
      <c r="K197" s="151">
        <f>IFERROR(VLOOKUP(B197,'Egyéni lista'!$B$4:$L$263,10,0),0)</f>
        <v>0</v>
      </c>
      <c r="L197" s="41">
        <f>IFERROR(VLOOKUP(B197,'Egyéni lista'!$B$4:$L$263,11,0),0)</f>
        <v>0</v>
      </c>
      <c r="M197" s="42">
        <f t="shared" ref="M197" si="161">SUM(E196:H199)</f>
        <v>0</v>
      </c>
    </row>
    <row r="198" spans="1:13" ht="15" hidden="1" x14ac:dyDescent="0.2">
      <c r="A198" s="217"/>
      <c r="B198" s="73"/>
      <c r="C198" s="43">
        <f>IFERROR(VLOOKUP(B198,'Egyéni lista'!$B$4:$L$263,2,0),0)</f>
        <v>0</v>
      </c>
      <c r="D198" s="44">
        <f>IFERROR(VLOOKUP(B198,'Egyéni lista'!$B$4:$L$263,3,0),0)</f>
        <v>0</v>
      </c>
      <c r="E198" s="134">
        <f>IFERROR(VLOOKUP(B198,'Egyéni lista'!$B$4:$L$263,4,0),0)</f>
        <v>0</v>
      </c>
      <c r="F198" s="134">
        <f>IFERROR(VLOOKUP(B198,'Egyéni lista'!$B$4:$L$263,5,0),0)</f>
        <v>0</v>
      </c>
      <c r="G198" s="134">
        <f>IFERROR(VLOOKUP(B198,'Egyéni lista'!$B$4:$L$263,6,0),0)</f>
        <v>0</v>
      </c>
      <c r="H198" s="134">
        <f>IFERROR(VLOOKUP(B198,'Egyéni lista'!$B$4:$L$263,7,0),0)</f>
        <v>0</v>
      </c>
      <c r="I198" s="135">
        <f>IFERROR(VLOOKUP(B198,'Egyéni lista'!$B$4:$L$263,8,0),0)</f>
        <v>0</v>
      </c>
      <c r="J198" s="133">
        <f>IFERROR(VLOOKUP(B198,'Egyéni lista'!$B$4:$L$263,9,0),0)</f>
        <v>0</v>
      </c>
      <c r="K198" s="151">
        <f>IFERROR(VLOOKUP(B198,'Egyéni lista'!$B$4:$L$263,10,0),0)</f>
        <v>0</v>
      </c>
      <c r="L198" s="45">
        <f>IFERROR(VLOOKUP(B198,'Egyéni lista'!$B$4:$L$263,11,0),0)</f>
        <v>0</v>
      </c>
      <c r="M198" s="42">
        <f t="shared" ref="M198" si="162">SUM(E196:H199)</f>
        <v>0</v>
      </c>
    </row>
    <row r="199" spans="1:13" ht="15.75" hidden="1" thickBot="1" x14ac:dyDescent="0.25">
      <c r="A199" s="218"/>
      <c r="B199" s="74"/>
      <c r="C199" s="46">
        <f>IFERROR(VLOOKUP(B199,'Egyéni lista'!$B$4:$L$263,2,0),0)</f>
        <v>0</v>
      </c>
      <c r="D199" s="47">
        <f>IFERROR(VLOOKUP(B199,'Egyéni lista'!$B$4:$L$263,3,0),0)</f>
        <v>0</v>
      </c>
      <c r="E199" s="136">
        <f>IFERROR(VLOOKUP(B199,'Egyéni lista'!$B$4:$L$263,4,0),0)</f>
        <v>0</v>
      </c>
      <c r="F199" s="137">
        <f>IFERROR(VLOOKUP(B199,'Egyéni lista'!$B$4:$L$263,5,0),0)</f>
        <v>0</v>
      </c>
      <c r="G199" s="137">
        <f>IFERROR(VLOOKUP(B199,'Egyéni lista'!$B$4:$L$263,6,0),0)</f>
        <v>0</v>
      </c>
      <c r="H199" s="137">
        <f>IFERROR(VLOOKUP(B199,'Egyéni lista'!$B$4:$L$263,7,0),0)</f>
        <v>0</v>
      </c>
      <c r="I199" s="138">
        <f>IFERROR(VLOOKUP(B199,'Egyéni lista'!$B$4:$L$263,8,0),0)</f>
        <v>0</v>
      </c>
      <c r="J199" s="139">
        <f>IFERROR(VLOOKUP(B199,'Egyéni lista'!$B$4:$L$263,9,0),0)</f>
        <v>0</v>
      </c>
      <c r="K199" s="152">
        <f>IFERROR(VLOOKUP(B199,'Egyéni lista'!$B$4:$L$263,10,0),0)</f>
        <v>0</v>
      </c>
      <c r="L199" s="48">
        <f>IFERROR(VLOOKUP(B199,'Egyéni lista'!$B$4:$L$263,11,0),0)</f>
        <v>0</v>
      </c>
      <c r="M199" s="49">
        <f t="shared" ref="M199" si="163">SUM(E196:H199)</f>
        <v>0</v>
      </c>
    </row>
    <row r="200" spans="1:13" ht="15" hidden="1" x14ac:dyDescent="0.2">
      <c r="A200" s="216" t="s">
        <v>65</v>
      </c>
      <c r="B200" s="72"/>
      <c r="C200" s="35">
        <f>IFERROR(VLOOKUP(B200,'Egyéni lista'!$B$4:$L$263,2,0),0)</f>
        <v>0</v>
      </c>
      <c r="D200" s="40">
        <f>IFERROR(VLOOKUP(B200,'Egyéni lista'!$B$4:$L$263,3,0),0)</f>
        <v>0</v>
      </c>
      <c r="E200" s="28">
        <f>IFERROR(VLOOKUP(B200,'Egyéni lista'!$B$4:$L$263,4,0),0)</f>
        <v>0</v>
      </c>
      <c r="F200" s="28">
        <f>IFERROR(VLOOKUP(B200,'Egyéni lista'!$B$4:$L$263,5,0),0)</f>
        <v>0</v>
      </c>
      <c r="G200" s="28">
        <f>IFERROR(VLOOKUP(B200,'Egyéni lista'!$B$4:$L$263,6,0),0)</f>
        <v>0</v>
      </c>
      <c r="H200" s="28">
        <f>IFERROR(VLOOKUP(B200,'Egyéni lista'!$B$4:$L$263,7,0),0)</f>
        <v>0</v>
      </c>
      <c r="I200" s="121">
        <f>IFERROR(VLOOKUP(B200,'Egyéni lista'!$B$4:$L$263,8,0),0)</f>
        <v>0</v>
      </c>
      <c r="J200" s="132">
        <f>IFERROR(VLOOKUP(B200,'Egyéni lista'!$B$4:$L$263,9,0),0)</f>
        <v>0</v>
      </c>
      <c r="K200" s="150">
        <f>IFERROR(VLOOKUP(B200,'Egyéni lista'!$B$4:$L$263,10,0),0)</f>
        <v>0</v>
      </c>
      <c r="L200" s="37">
        <f>IFERROR(VLOOKUP(B200,'Egyéni lista'!$B$4:$L$263,11,0),0)</f>
        <v>0</v>
      </c>
      <c r="M200" s="38">
        <f t="shared" ref="M200" si="164">SUM(E200:H203)</f>
        <v>0</v>
      </c>
    </row>
    <row r="201" spans="1:13" ht="15" hidden="1" x14ac:dyDescent="0.2">
      <c r="A201" s="217"/>
      <c r="B201" s="73"/>
      <c r="C201" s="39">
        <f>IFERROR(VLOOKUP(B201,'Egyéni lista'!$B$4:$L$263,2,0),0)</f>
        <v>0</v>
      </c>
      <c r="D201" s="40">
        <f>IFERROR(VLOOKUP(B201,'Egyéni lista'!$B$4:$L$263,3,0),0)</f>
        <v>0</v>
      </c>
      <c r="E201" s="20">
        <f>IFERROR(VLOOKUP(B201,'Egyéni lista'!$B$4:$L$263,4,0),0)</f>
        <v>0</v>
      </c>
      <c r="F201" s="20">
        <f>IFERROR(VLOOKUP(B201,'Egyéni lista'!$B$4:$L$263,5,0),0)</f>
        <v>0</v>
      </c>
      <c r="G201" s="20">
        <f>IFERROR(VLOOKUP(B201,'Egyéni lista'!$B$4:$L$263,6,0),0)</f>
        <v>0</v>
      </c>
      <c r="H201" s="20">
        <f>IFERROR(VLOOKUP(B201,'Egyéni lista'!$B$4:$L$263,7,0),0)</f>
        <v>0</v>
      </c>
      <c r="I201" s="122">
        <f>IFERROR(VLOOKUP(B201,'Egyéni lista'!$B$4:$L$263,8,0),0)</f>
        <v>0</v>
      </c>
      <c r="J201" s="132">
        <f>IFERROR(VLOOKUP(B201,'Egyéni lista'!$B$4:$L$263,9,0),0)</f>
        <v>0</v>
      </c>
      <c r="K201" s="151">
        <f>IFERROR(VLOOKUP(B201,'Egyéni lista'!$B$4:$L$263,10,0),0)</f>
        <v>0</v>
      </c>
      <c r="L201" s="41">
        <f>IFERROR(VLOOKUP(B201,'Egyéni lista'!$B$4:$L$263,11,0),0)</f>
        <v>0</v>
      </c>
      <c r="M201" s="42">
        <f t="shared" ref="M201" si="165">SUM(E200:H203)</f>
        <v>0</v>
      </c>
    </row>
    <row r="202" spans="1:13" ht="15" hidden="1" x14ac:dyDescent="0.2">
      <c r="A202" s="217"/>
      <c r="B202" s="73"/>
      <c r="C202" s="43">
        <f>IFERROR(VLOOKUP(B202,'Egyéni lista'!$B$4:$L$263,2,0),0)</f>
        <v>0</v>
      </c>
      <c r="D202" s="44">
        <f>IFERROR(VLOOKUP(B202,'Egyéni lista'!$B$4:$L$263,3,0),0)</f>
        <v>0</v>
      </c>
      <c r="E202" s="134">
        <f>IFERROR(VLOOKUP(B202,'Egyéni lista'!$B$4:$L$263,4,0),0)</f>
        <v>0</v>
      </c>
      <c r="F202" s="134">
        <f>IFERROR(VLOOKUP(B202,'Egyéni lista'!$B$4:$L$263,5,0),0)</f>
        <v>0</v>
      </c>
      <c r="G202" s="134">
        <f>IFERROR(VLOOKUP(B202,'Egyéni lista'!$B$4:$L$263,6,0),0)</f>
        <v>0</v>
      </c>
      <c r="H202" s="134">
        <f>IFERROR(VLOOKUP(B202,'Egyéni lista'!$B$4:$L$263,7,0),0)</f>
        <v>0</v>
      </c>
      <c r="I202" s="135">
        <f>IFERROR(VLOOKUP(B202,'Egyéni lista'!$B$4:$L$263,8,0),0)</f>
        <v>0</v>
      </c>
      <c r="J202" s="133">
        <f>IFERROR(VLOOKUP(B202,'Egyéni lista'!$B$4:$L$263,9,0),0)</f>
        <v>0</v>
      </c>
      <c r="K202" s="151">
        <f>IFERROR(VLOOKUP(B202,'Egyéni lista'!$B$4:$L$263,10,0),0)</f>
        <v>0</v>
      </c>
      <c r="L202" s="45">
        <f>IFERROR(VLOOKUP(B202,'Egyéni lista'!$B$4:$L$263,11,0),0)</f>
        <v>0</v>
      </c>
      <c r="M202" s="42">
        <f t="shared" ref="M202" si="166">SUM(E200:H203)</f>
        <v>0</v>
      </c>
    </row>
    <row r="203" spans="1:13" ht="15.75" hidden="1" thickBot="1" x14ac:dyDescent="0.25">
      <c r="A203" s="218"/>
      <c r="B203" s="74"/>
      <c r="C203" s="46">
        <f>IFERROR(VLOOKUP(B203,'Egyéni lista'!$B$4:$L$263,2,0),0)</f>
        <v>0</v>
      </c>
      <c r="D203" s="47">
        <f>IFERROR(VLOOKUP(B203,'Egyéni lista'!$B$4:$L$263,3,0),0)</f>
        <v>0</v>
      </c>
      <c r="E203" s="136">
        <f>IFERROR(VLOOKUP(B203,'Egyéni lista'!$B$4:$L$263,4,0),0)</f>
        <v>0</v>
      </c>
      <c r="F203" s="137">
        <f>IFERROR(VLOOKUP(B203,'Egyéni lista'!$B$4:$L$263,5,0),0)</f>
        <v>0</v>
      </c>
      <c r="G203" s="137">
        <f>IFERROR(VLOOKUP(B203,'Egyéni lista'!$B$4:$L$263,6,0),0)</f>
        <v>0</v>
      </c>
      <c r="H203" s="137">
        <f>IFERROR(VLOOKUP(B203,'Egyéni lista'!$B$4:$L$263,7,0),0)</f>
        <v>0</v>
      </c>
      <c r="I203" s="138">
        <f>IFERROR(VLOOKUP(B203,'Egyéni lista'!$B$4:$L$263,8,0),0)</f>
        <v>0</v>
      </c>
      <c r="J203" s="139">
        <f>IFERROR(VLOOKUP(B203,'Egyéni lista'!$B$4:$L$263,9,0),0)</f>
        <v>0</v>
      </c>
      <c r="K203" s="152">
        <f>IFERROR(VLOOKUP(B203,'Egyéni lista'!$B$4:$L$263,10,0),0)</f>
        <v>0</v>
      </c>
      <c r="L203" s="48">
        <f>IFERROR(VLOOKUP(B203,'Egyéni lista'!$B$4:$L$263,11,0),0)</f>
        <v>0</v>
      </c>
      <c r="M203" s="49">
        <f t="shared" ref="M203" si="167">SUM(E200:H203)</f>
        <v>0</v>
      </c>
    </row>
    <row r="204" spans="1:13" ht="15" hidden="1" x14ac:dyDescent="0.2">
      <c r="A204" s="216" t="s">
        <v>66</v>
      </c>
      <c r="B204" s="72"/>
      <c r="C204" s="35">
        <f>IFERROR(VLOOKUP(B204,'Egyéni lista'!$B$4:$L$263,2,0),0)</f>
        <v>0</v>
      </c>
      <c r="D204" s="40">
        <f>IFERROR(VLOOKUP(B204,'Egyéni lista'!$B$4:$L$263,3,0),0)</f>
        <v>0</v>
      </c>
      <c r="E204" s="28">
        <f>IFERROR(VLOOKUP(B204,'Egyéni lista'!$B$4:$L$263,4,0),0)</f>
        <v>0</v>
      </c>
      <c r="F204" s="28">
        <f>IFERROR(VLOOKUP(B204,'Egyéni lista'!$B$4:$L$263,5,0),0)</f>
        <v>0</v>
      </c>
      <c r="G204" s="28">
        <f>IFERROR(VLOOKUP(B204,'Egyéni lista'!$B$4:$L$263,6,0),0)</f>
        <v>0</v>
      </c>
      <c r="H204" s="28">
        <f>IFERROR(VLOOKUP(B204,'Egyéni lista'!$B$4:$L$263,7,0),0)</f>
        <v>0</v>
      </c>
      <c r="I204" s="121">
        <f>IFERROR(VLOOKUP(B204,'Egyéni lista'!$B$4:$L$263,8,0),0)</f>
        <v>0</v>
      </c>
      <c r="J204" s="132">
        <f>IFERROR(VLOOKUP(B204,'Egyéni lista'!$B$4:$L$263,9,0),0)</f>
        <v>0</v>
      </c>
      <c r="K204" s="140">
        <f>IFERROR(VLOOKUP(B204,'Egyéni lista'!$B$4:$L$263,10,0),0)</f>
        <v>0</v>
      </c>
      <c r="L204" s="37">
        <f>IFERROR(VLOOKUP(B204,'Egyéni lista'!$B$4:$L$263,11,0),0)</f>
        <v>0</v>
      </c>
      <c r="M204" s="38">
        <f t="shared" ref="M204" si="168">SUM(E204:H207)</f>
        <v>0</v>
      </c>
    </row>
    <row r="205" spans="1:13" ht="15" hidden="1" x14ac:dyDescent="0.2">
      <c r="A205" s="217"/>
      <c r="B205" s="73"/>
      <c r="C205" s="39">
        <f>IFERROR(VLOOKUP(B205,'Egyéni lista'!$B$4:$L$263,2,0),0)</f>
        <v>0</v>
      </c>
      <c r="D205" s="40">
        <f>IFERROR(VLOOKUP(B205,'Egyéni lista'!$B$4:$L$263,3,0),0)</f>
        <v>0</v>
      </c>
      <c r="E205" s="20">
        <f>IFERROR(VLOOKUP(B205,'Egyéni lista'!$B$4:$L$263,4,0),0)</f>
        <v>0</v>
      </c>
      <c r="F205" s="20">
        <f>IFERROR(VLOOKUP(B205,'Egyéni lista'!$B$4:$L$263,5,0),0)</f>
        <v>0</v>
      </c>
      <c r="G205" s="20">
        <f>IFERROR(VLOOKUP(B205,'Egyéni lista'!$B$4:$L$263,6,0),0)</f>
        <v>0</v>
      </c>
      <c r="H205" s="20">
        <f>IFERROR(VLOOKUP(B205,'Egyéni lista'!$B$4:$L$263,7,0),0)</f>
        <v>0</v>
      </c>
      <c r="I205" s="122">
        <f>IFERROR(VLOOKUP(B205,'Egyéni lista'!$B$4:$L$263,8,0),0)</f>
        <v>0</v>
      </c>
      <c r="J205" s="132">
        <f>IFERROR(VLOOKUP(B205,'Egyéni lista'!$B$4:$L$263,9,0),0)</f>
        <v>0</v>
      </c>
      <c r="K205" s="140">
        <f>IFERROR(VLOOKUP(B205,'Egyéni lista'!$B$4:$L$263,10,0),0)</f>
        <v>0</v>
      </c>
      <c r="L205" s="41">
        <f>IFERROR(VLOOKUP(B205,'Egyéni lista'!$B$4:$L$263,11,0),0)</f>
        <v>0</v>
      </c>
      <c r="M205" s="42">
        <f t="shared" ref="M205" si="169">SUM(E204:H207)</f>
        <v>0</v>
      </c>
    </row>
    <row r="206" spans="1:13" ht="15" hidden="1" x14ac:dyDescent="0.2">
      <c r="A206" s="217"/>
      <c r="B206" s="73"/>
      <c r="C206" s="43">
        <f>IFERROR(VLOOKUP(B206,'Egyéni lista'!$B$4:$L$263,2,0),0)</f>
        <v>0</v>
      </c>
      <c r="D206" s="44">
        <f>IFERROR(VLOOKUP(B206,'Egyéni lista'!$B$4:$L$263,3,0),0)</f>
        <v>0</v>
      </c>
      <c r="E206" s="134">
        <f>IFERROR(VLOOKUP(B206,'Egyéni lista'!$B$4:$L$263,4,0),0)</f>
        <v>0</v>
      </c>
      <c r="F206" s="134">
        <f>IFERROR(VLOOKUP(B206,'Egyéni lista'!$B$4:$L$263,5,0),0)</f>
        <v>0</v>
      </c>
      <c r="G206" s="134">
        <f>IFERROR(VLOOKUP(B206,'Egyéni lista'!$B$4:$L$263,6,0),0)</f>
        <v>0</v>
      </c>
      <c r="H206" s="134">
        <f>IFERROR(VLOOKUP(B206,'Egyéni lista'!$B$4:$L$263,7,0),0)</f>
        <v>0</v>
      </c>
      <c r="I206" s="135">
        <f>IFERROR(VLOOKUP(B206,'Egyéni lista'!$B$4:$L$263,8,0),0)</f>
        <v>0</v>
      </c>
      <c r="J206" s="133">
        <f>IFERROR(VLOOKUP(B206,'Egyéni lista'!$B$4:$L$263,9,0),0)</f>
        <v>0</v>
      </c>
      <c r="K206" s="141">
        <f>IFERROR(VLOOKUP(B206,'Egyéni lista'!$B$4:$L$263,10,0),0)</f>
        <v>0</v>
      </c>
      <c r="L206" s="45">
        <f>IFERROR(VLOOKUP(B206,'Egyéni lista'!$B$4:$L$263,11,0),0)</f>
        <v>0</v>
      </c>
      <c r="M206" s="42">
        <f t="shared" ref="M206" si="170">SUM(E204:H207)</f>
        <v>0</v>
      </c>
    </row>
    <row r="207" spans="1:13" ht="15.75" hidden="1" thickBot="1" x14ac:dyDescent="0.25">
      <c r="A207" s="218"/>
      <c r="B207" s="74"/>
      <c r="C207" s="46">
        <f>IFERROR(VLOOKUP(B207,'Egyéni lista'!$B$4:$L$263,2,0),0)</f>
        <v>0</v>
      </c>
      <c r="D207" s="47">
        <f>IFERROR(VLOOKUP(B207,'Egyéni lista'!$B$4:$L$263,3,0),0)</f>
        <v>0</v>
      </c>
      <c r="E207" s="136">
        <f>IFERROR(VLOOKUP(B207,'Egyéni lista'!$B$4:$L$263,4,0),0)</f>
        <v>0</v>
      </c>
      <c r="F207" s="137">
        <f>IFERROR(VLOOKUP(B207,'Egyéni lista'!$B$4:$L$263,5,0),0)</f>
        <v>0</v>
      </c>
      <c r="G207" s="137">
        <f>IFERROR(VLOOKUP(B207,'Egyéni lista'!$B$4:$L$263,6,0),0)</f>
        <v>0</v>
      </c>
      <c r="H207" s="137">
        <f>IFERROR(VLOOKUP(B207,'Egyéni lista'!$B$4:$L$263,7,0),0)</f>
        <v>0</v>
      </c>
      <c r="I207" s="138">
        <f>IFERROR(VLOOKUP(B207,'Egyéni lista'!$B$4:$L$263,8,0),0)</f>
        <v>0</v>
      </c>
      <c r="J207" s="139">
        <f>IFERROR(VLOOKUP(B207,'Egyéni lista'!$B$4:$L$263,9,0),0)</f>
        <v>0</v>
      </c>
      <c r="K207" s="142">
        <f>IFERROR(VLOOKUP(B207,'Egyéni lista'!$B$4:$L$263,10,0),0)</f>
        <v>0</v>
      </c>
      <c r="L207" s="48">
        <f>IFERROR(VLOOKUP(B207,'Egyéni lista'!$B$4:$L$263,11,0),0)</f>
        <v>0</v>
      </c>
      <c r="M207" s="49">
        <f t="shared" ref="M207" si="171">SUM(E204:H207)</f>
        <v>0</v>
      </c>
    </row>
    <row r="208" spans="1:13" ht="15" hidden="1" x14ac:dyDescent="0.2">
      <c r="A208" s="216" t="s">
        <v>67</v>
      </c>
      <c r="B208" s="72"/>
      <c r="C208" s="35">
        <f>IFERROR(VLOOKUP(B208,'Egyéni lista'!$B$4:$L$263,2,0),0)</f>
        <v>0</v>
      </c>
      <c r="D208" s="40">
        <f>IFERROR(VLOOKUP(B208,'Egyéni lista'!$B$4:$L$263,3,0),0)</f>
        <v>0</v>
      </c>
      <c r="E208" s="28">
        <f>IFERROR(VLOOKUP(B208,'Egyéni lista'!$B$4:$L$263,4,0),0)</f>
        <v>0</v>
      </c>
      <c r="F208" s="28">
        <f>IFERROR(VLOOKUP(B208,'Egyéni lista'!$B$4:$L$263,5,0),0)</f>
        <v>0</v>
      </c>
      <c r="G208" s="28">
        <f>IFERROR(VLOOKUP(B208,'Egyéni lista'!$B$4:$L$263,6,0),0)</f>
        <v>0</v>
      </c>
      <c r="H208" s="28">
        <f>IFERROR(VLOOKUP(B208,'Egyéni lista'!$B$4:$L$263,7,0),0)</f>
        <v>0</v>
      </c>
      <c r="I208" s="121">
        <f>IFERROR(VLOOKUP(B208,'Egyéni lista'!$B$4:$L$263,8,0),0)</f>
        <v>0</v>
      </c>
      <c r="J208" s="132">
        <f>IFERROR(VLOOKUP(B208,'Egyéni lista'!$B$4:$L$263,9,0),0)</f>
        <v>0</v>
      </c>
      <c r="K208" s="140">
        <f>IFERROR(VLOOKUP(B208,'Egyéni lista'!$B$4:$L$263,10,0),0)</f>
        <v>0</v>
      </c>
      <c r="L208" s="37">
        <f>IFERROR(VLOOKUP(B208,'Egyéni lista'!$B$4:$L$263,11,0),0)</f>
        <v>0</v>
      </c>
      <c r="M208" s="38">
        <f t="shared" ref="M208" si="172">SUM(E208:H211)</f>
        <v>0</v>
      </c>
    </row>
    <row r="209" spans="1:13" ht="15" hidden="1" x14ac:dyDescent="0.2">
      <c r="A209" s="217"/>
      <c r="B209" s="73"/>
      <c r="C209" s="39">
        <f>IFERROR(VLOOKUP(B209,'Egyéni lista'!$B$4:$L$263,2,0),0)</f>
        <v>0</v>
      </c>
      <c r="D209" s="40">
        <f>IFERROR(VLOOKUP(B209,'Egyéni lista'!$B$4:$L$263,3,0),0)</f>
        <v>0</v>
      </c>
      <c r="E209" s="20">
        <f>IFERROR(VLOOKUP(B209,'Egyéni lista'!$B$4:$L$263,4,0),0)</f>
        <v>0</v>
      </c>
      <c r="F209" s="20">
        <f>IFERROR(VLOOKUP(B209,'Egyéni lista'!$B$4:$L$263,5,0),0)</f>
        <v>0</v>
      </c>
      <c r="G209" s="20">
        <f>IFERROR(VLOOKUP(B209,'Egyéni lista'!$B$4:$L$263,6,0),0)</f>
        <v>0</v>
      </c>
      <c r="H209" s="20">
        <f>IFERROR(VLOOKUP(B209,'Egyéni lista'!$B$4:$L$263,7,0),0)</f>
        <v>0</v>
      </c>
      <c r="I209" s="122">
        <f>IFERROR(VLOOKUP(B209,'Egyéni lista'!$B$4:$L$263,8,0),0)</f>
        <v>0</v>
      </c>
      <c r="J209" s="132">
        <f>IFERROR(VLOOKUP(B209,'Egyéni lista'!$B$4:$L$263,9,0),0)</f>
        <v>0</v>
      </c>
      <c r="K209" s="140">
        <f>IFERROR(VLOOKUP(B209,'Egyéni lista'!$B$4:$L$263,10,0),0)</f>
        <v>0</v>
      </c>
      <c r="L209" s="41">
        <f>IFERROR(VLOOKUP(B209,'Egyéni lista'!$B$4:$L$263,11,0),0)</f>
        <v>0</v>
      </c>
      <c r="M209" s="42">
        <f t="shared" ref="M209" si="173">SUM(E208:H211)</f>
        <v>0</v>
      </c>
    </row>
    <row r="210" spans="1:13" ht="15" hidden="1" x14ac:dyDescent="0.2">
      <c r="A210" s="217"/>
      <c r="B210" s="73"/>
      <c r="C210" s="43">
        <f>IFERROR(VLOOKUP(B210,'Egyéni lista'!$B$4:$L$263,2,0),0)</f>
        <v>0</v>
      </c>
      <c r="D210" s="44">
        <f>IFERROR(VLOOKUP(B210,'Egyéni lista'!$B$4:$L$263,3,0),0)</f>
        <v>0</v>
      </c>
      <c r="E210" s="134">
        <f>IFERROR(VLOOKUP(B210,'Egyéni lista'!$B$4:$L$263,4,0),0)</f>
        <v>0</v>
      </c>
      <c r="F210" s="134">
        <f>IFERROR(VLOOKUP(B210,'Egyéni lista'!$B$4:$L$263,5,0),0)</f>
        <v>0</v>
      </c>
      <c r="G210" s="134">
        <f>IFERROR(VLOOKUP(B210,'Egyéni lista'!$B$4:$L$263,6,0),0)</f>
        <v>0</v>
      </c>
      <c r="H210" s="134">
        <f>IFERROR(VLOOKUP(B210,'Egyéni lista'!$B$4:$L$263,7,0),0)</f>
        <v>0</v>
      </c>
      <c r="I210" s="135">
        <f>IFERROR(VLOOKUP(B210,'Egyéni lista'!$B$4:$L$263,8,0),0)</f>
        <v>0</v>
      </c>
      <c r="J210" s="133">
        <f>IFERROR(VLOOKUP(B210,'Egyéni lista'!$B$4:$L$263,9,0),0)</f>
        <v>0</v>
      </c>
      <c r="K210" s="141">
        <f>IFERROR(VLOOKUP(B210,'Egyéni lista'!$B$4:$L$263,10,0),0)</f>
        <v>0</v>
      </c>
      <c r="L210" s="45">
        <f>IFERROR(VLOOKUP(B210,'Egyéni lista'!$B$4:$L$263,11,0),0)</f>
        <v>0</v>
      </c>
      <c r="M210" s="42">
        <f t="shared" ref="M210" si="174">SUM(E208:H211)</f>
        <v>0</v>
      </c>
    </row>
    <row r="211" spans="1:13" ht="15.75" hidden="1" thickBot="1" x14ac:dyDescent="0.25">
      <c r="A211" s="218"/>
      <c r="B211" s="74"/>
      <c r="C211" s="46">
        <f>IFERROR(VLOOKUP(B211,'Egyéni lista'!$B$4:$L$263,2,0),0)</f>
        <v>0</v>
      </c>
      <c r="D211" s="47">
        <f>IFERROR(VLOOKUP(B211,'Egyéni lista'!$B$4:$L$263,3,0),0)</f>
        <v>0</v>
      </c>
      <c r="E211" s="136">
        <f>IFERROR(VLOOKUP(B211,'Egyéni lista'!$B$4:$L$263,4,0),0)</f>
        <v>0</v>
      </c>
      <c r="F211" s="137">
        <f>IFERROR(VLOOKUP(B211,'Egyéni lista'!$B$4:$L$263,5,0),0)</f>
        <v>0</v>
      </c>
      <c r="G211" s="137">
        <f>IFERROR(VLOOKUP(B211,'Egyéni lista'!$B$4:$L$263,6,0),0)</f>
        <v>0</v>
      </c>
      <c r="H211" s="137">
        <f>IFERROR(VLOOKUP(B211,'Egyéni lista'!$B$4:$L$263,7,0),0)</f>
        <v>0</v>
      </c>
      <c r="I211" s="138">
        <f>IFERROR(VLOOKUP(B211,'Egyéni lista'!$B$4:$L$263,8,0),0)</f>
        <v>0</v>
      </c>
      <c r="J211" s="139">
        <f>IFERROR(VLOOKUP(B211,'Egyéni lista'!$B$4:$L$263,9,0),0)</f>
        <v>0</v>
      </c>
      <c r="K211" s="142">
        <f>IFERROR(VLOOKUP(B211,'Egyéni lista'!$B$4:$L$263,10,0),0)</f>
        <v>0</v>
      </c>
      <c r="L211" s="48">
        <f>IFERROR(VLOOKUP(B211,'Egyéni lista'!$B$4:$L$263,11,0),0)</f>
        <v>0</v>
      </c>
      <c r="M211" s="49">
        <f t="shared" ref="M211" si="175">SUM(E208:H211)</f>
        <v>0</v>
      </c>
    </row>
    <row r="212" spans="1:13" ht="15" hidden="1" x14ac:dyDescent="0.2">
      <c r="A212" s="216" t="s">
        <v>68</v>
      </c>
      <c r="B212" s="72"/>
      <c r="C212" s="35">
        <f>IFERROR(VLOOKUP(B212,'Egyéni lista'!$B$4:$L$263,2,0),0)</f>
        <v>0</v>
      </c>
      <c r="D212" s="40">
        <f>IFERROR(VLOOKUP(B212,'Egyéni lista'!$B$4:$L$263,3,0),0)</f>
        <v>0</v>
      </c>
      <c r="E212" s="28">
        <f>IFERROR(VLOOKUP(B212,'Egyéni lista'!$B$4:$L$263,4,0),0)</f>
        <v>0</v>
      </c>
      <c r="F212" s="28">
        <f>IFERROR(VLOOKUP(B212,'Egyéni lista'!$B$4:$L$263,5,0),0)</f>
        <v>0</v>
      </c>
      <c r="G212" s="28">
        <f>IFERROR(VLOOKUP(B212,'Egyéni lista'!$B$4:$L$263,6,0),0)</f>
        <v>0</v>
      </c>
      <c r="H212" s="28">
        <f>IFERROR(VLOOKUP(B212,'Egyéni lista'!$B$4:$L$263,7,0),0)</f>
        <v>0</v>
      </c>
      <c r="I212" s="121">
        <f>IFERROR(VLOOKUP(B212,'Egyéni lista'!$B$4:$L$263,8,0),0)</f>
        <v>0</v>
      </c>
      <c r="J212" s="132">
        <f>IFERROR(VLOOKUP(B212,'Egyéni lista'!$B$4:$L$263,9,0),0)</f>
        <v>0</v>
      </c>
      <c r="K212" s="140">
        <f>IFERROR(VLOOKUP(B212,'Egyéni lista'!$B$4:$L$263,10,0),0)</f>
        <v>0</v>
      </c>
      <c r="L212" s="37">
        <f>IFERROR(VLOOKUP(B212,'Egyéni lista'!$B$4:$L$263,11,0),0)</f>
        <v>0</v>
      </c>
      <c r="M212" s="38">
        <f t="shared" ref="M212" si="176">SUM(E212:H215)</f>
        <v>0</v>
      </c>
    </row>
    <row r="213" spans="1:13" ht="15" hidden="1" x14ac:dyDescent="0.2">
      <c r="A213" s="217"/>
      <c r="B213" s="73"/>
      <c r="C213" s="39">
        <f>IFERROR(VLOOKUP(B213,'Egyéni lista'!$B$4:$L$263,2,0),0)</f>
        <v>0</v>
      </c>
      <c r="D213" s="40">
        <f>IFERROR(VLOOKUP(B213,'Egyéni lista'!$B$4:$L$263,3,0),0)</f>
        <v>0</v>
      </c>
      <c r="E213" s="20">
        <f>IFERROR(VLOOKUP(B213,'Egyéni lista'!$B$4:$L$263,4,0),0)</f>
        <v>0</v>
      </c>
      <c r="F213" s="20">
        <f>IFERROR(VLOOKUP(B213,'Egyéni lista'!$B$4:$L$263,5,0),0)</f>
        <v>0</v>
      </c>
      <c r="G213" s="20">
        <f>IFERROR(VLOOKUP(B213,'Egyéni lista'!$B$4:$L$263,6,0),0)</f>
        <v>0</v>
      </c>
      <c r="H213" s="20">
        <f>IFERROR(VLOOKUP(B213,'Egyéni lista'!$B$4:$L$263,7,0),0)</f>
        <v>0</v>
      </c>
      <c r="I213" s="122">
        <f>IFERROR(VLOOKUP(B213,'Egyéni lista'!$B$4:$L$263,8,0),0)</f>
        <v>0</v>
      </c>
      <c r="J213" s="132">
        <f>IFERROR(VLOOKUP(B213,'Egyéni lista'!$B$4:$L$263,9,0),0)</f>
        <v>0</v>
      </c>
      <c r="K213" s="140">
        <f>IFERROR(VLOOKUP(B213,'Egyéni lista'!$B$4:$L$263,10,0),0)</f>
        <v>0</v>
      </c>
      <c r="L213" s="41">
        <f>IFERROR(VLOOKUP(B213,'Egyéni lista'!$B$4:$L$263,11,0),0)</f>
        <v>0</v>
      </c>
      <c r="M213" s="42">
        <f t="shared" ref="M213" si="177">SUM(E212:H215)</f>
        <v>0</v>
      </c>
    </row>
    <row r="214" spans="1:13" ht="15" hidden="1" x14ac:dyDescent="0.2">
      <c r="A214" s="217"/>
      <c r="B214" s="73"/>
      <c r="C214" s="43">
        <f>IFERROR(VLOOKUP(B214,'Egyéni lista'!$B$4:$L$263,2,0),0)</f>
        <v>0</v>
      </c>
      <c r="D214" s="44">
        <f>IFERROR(VLOOKUP(B214,'Egyéni lista'!$B$4:$L$263,3,0),0)</f>
        <v>0</v>
      </c>
      <c r="E214" s="134">
        <f>IFERROR(VLOOKUP(B214,'Egyéni lista'!$B$4:$L$263,4,0),0)</f>
        <v>0</v>
      </c>
      <c r="F214" s="134">
        <f>IFERROR(VLOOKUP(B214,'Egyéni lista'!$B$4:$L$263,5,0),0)</f>
        <v>0</v>
      </c>
      <c r="G214" s="134">
        <f>IFERROR(VLOOKUP(B214,'Egyéni lista'!$B$4:$L$263,6,0),0)</f>
        <v>0</v>
      </c>
      <c r="H214" s="134">
        <f>IFERROR(VLOOKUP(B214,'Egyéni lista'!$B$4:$L$263,7,0),0)</f>
        <v>0</v>
      </c>
      <c r="I214" s="135">
        <f>IFERROR(VLOOKUP(B214,'Egyéni lista'!$B$4:$L$263,8,0),0)</f>
        <v>0</v>
      </c>
      <c r="J214" s="133">
        <f>IFERROR(VLOOKUP(B214,'Egyéni lista'!$B$4:$L$263,9,0),0)</f>
        <v>0</v>
      </c>
      <c r="K214" s="141">
        <f>IFERROR(VLOOKUP(B214,'Egyéni lista'!$B$4:$L$263,10,0),0)</f>
        <v>0</v>
      </c>
      <c r="L214" s="45">
        <f>IFERROR(VLOOKUP(B214,'Egyéni lista'!$B$4:$L$263,11,0),0)</f>
        <v>0</v>
      </c>
      <c r="M214" s="42">
        <f t="shared" ref="M214" si="178">SUM(E212:H215)</f>
        <v>0</v>
      </c>
    </row>
    <row r="215" spans="1:13" ht="15.75" hidden="1" thickBot="1" x14ac:dyDescent="0.25">
      <c r="A215" s="218"/>
      <c r="B215" s="74"/>
      <c r="C215" s="46">
        <f>IFERROR(VLOOKUP(B215,'Egyéni lista'!$B$4:$L$263,2,0),0)</f>
        <v>0</v>
      </c>
      <c r="D215" s="47">
        <f>IFERROR(VLOOKUP(B215,'Egyéni lista'!$B$4:$L$263,3,0),0)</f>
        <v>0</v>
      </c>
      <c r="E215" s="136">
        <f>IFERROR(VLOOKUP(B215,'Egyéni lista'!$B$4:$L$263,4,0),0)</f>
        <v>0</v>
      </c>
      <c r="F215" s="137">
        <f>IFERROR(VLOOKUP(B215,'Egyéni lista'!$B$4:$L$263,5,0),0)</f>
        <v>0</v>
      </c>
      <c r="G215" s="137">
        <f>IFERROR(VLOOKUP(B215,'Egyéni lista'!$B$4:$L$263,6,0),0)</f>
        <v>0</v>
      </c>
      <c r="H215" s="137">
        <f>IFERROR(VLOOKUP(B215,'Egyéni lista'!$B$4:$L$263,7,0),0)</f>
        <v>0</v>
      </c>
      <c r="I215" s="138">
        <f>IFERROR(VLOOKUP(B215,'Egyéni lista'!$B$4:$L$263,8,0),0)</f>
        <v>0</v>
      </c>
      <c r="J215" s="139">
        <f>IFERROR(VLOOKUP(B215,'Egyéni lista'!$B$4:$L$263,9,0),0)</f>
        <v>0</v>
      </c>
      <c r="K215" s="142">
        <f>IFERROR(VLOOKUP(B215,'Egyéni lista'!$B$4:$L$263,10,0),0)</f>
        <v>0</v>
      </c>
      <c r="L215" s="48">
        <f>IFERROR(VLOOKUP(B215,'Egyéni lista'!$B$4:$L$263,11,0),0)</f>
        <v>0</v>
      </c>
      <c r="M215" s="49">
        <f t="shared" ref="M215" si="179">SUM(E212:H215)</f>
        <v>0</v>
      </c>
    </row>
    <row r="216" spans="1:13" ht="15" hidden="1" x14ac:dyDescent="0.2">
      <c r="A216" s="216" t="s">
        <v>69</v>
      </c>
      <c r="B216" s="72"/>
      <c r="C216" s="35">
        <f>IFERROR(VLOOKUP(B216,'Egyéni lista'!$B$4:$L$263,2,0),0)</f>
        <v>0</v>
      </c>
      <c r="D216" s="40">
        <f>IFERROR(VLOOKUP(B216,'Egyéni lista'!$B$4:$L$263,3,0),0)</f>
        <v>0</v>
      </c>
      <c r="E216" s="28">
        <f>IFERROR(VLOOKUP(B216,'Egyéni lista'!$B$4:$L$263,4,0),0)</f>
        <v>0</v>
      </c>
      <c r="F216" s="28">
        <f>IFERROR(VLOOKUP(B216,'Egyéni lista'!$B$4:$L$263,5,0),0)</f>
        <v>0</v>
      </c>
      <c r="G216" s="28">
        <f>IFERROR(VLOOKUP(B216,'Egyéni lista'!$B$4:$L$263,6,0),0)</f>
        <v>0</v>
      </c>
      <c r="H216" s="28">
        <f>IFERROR(VLOOKUP(B216,'Egyéni lista'!$B$4:$L$263,7,0),0)</f>
        <v>0</v>
      </c>
      <c r="I216" s="121">
        <f>IFERROR(VLOOKUP(B216,'Egyéni lista'!$B$4:$L$263,8,0),0)</f>
        <v>0</v>
      </c>
      <c r="J216" s="132">
        <f>IFERROR(VLOOKUP(B216,'Egyéni lista'!$B$4:$L$263,9,0),0)</f>
        <v>0</v>
      </c>
      <c r="K216" s="140">
        <f>IFERROR(VLOOKUP(B216,'Egyéni lista'!$B$4:$L$263,10,0),0)</f>
        <v>0</v>
      </c>
      <c r="L216" s="37">
        <f>IFERROR(VLOOKUP(B216,'Egyéni lista'!$B$4:$L$263,11,0),0)</f>
        <v>0</v>
      </c>
      <c r="M216" s="38">
        <f t="shared" ref="M216" si="180">SUM(E216:H219)</f>
        <v>0</v>
      </c>
    </row>
    <row r="217" spans="1:13" ht="15" hidden="1" x14ac:dyDescent="0.2">
      <c r="A217" s="217"/>
      <c r="B217" s="73"/>
      <c r="C217" s="39">
        <f>IFERROR(VLOOKUP(B217,'Egyéni lista'!$B$4:$L$263,2,0),0)</f>
        <v>0</v>
      </c>
      <c r="D217" s="40">
        <f>IFERROR(VLOOKUP(B217,'Egyéni lista'!$B$4:$L$263,3,0),0)</f>
        <v>0</v>
      </c>
      <c r="E217" s="20">
        <f>IFERROR(VLOOKUP(B217,'Egyéni lista'!$B$4:$L$263,4,0),0)</f>
        <v>0</v>
      </c>
      <c r="F217" s="20">
        <f>IFERROR(VLOOKUP(B217,'Egyéni lista'!$B$4:$L$263,5,0),0)</f>
        <v>0</v>
      </c>
      <c r="G217" s="20">
        <f>IFERROR(VLOOKUP(B217,'Egyéni lista'!$B$4:$L$263,6,0),0)</f>
        <v>0</v>
      </c>
      <c r="H217" s="20">
        <f>IFERROR(VLOOKUP(B217,'Egyéni lista'!$B$4:$L$263,7,0),0)</f>
        <v>0</v>
      </c>
      <c r="I217" s="122">
        <f>IFERROR(VLOOKUP(B217,'Egyéni lista'!$B$4:$L$263,8,0),0)</f>
        <v>0</v>
      </c>
      <c r="J217" s="132">
        <f>IFERROR(VLOOKUP(B217,'Egyéni lista'!$B$4:$L$263,9,0),0)</f>
        <v>0</v>
      </c>
      <c r="K217" s="140">
        <f>IFERROR(VLOOKUP(B217,'Egyéni lista'!$B$4:$L$263,10,0),0)</f>
        <v>0</v>
      </c>
      <c r="L217" s="41">
        <f>IFERROR(VLOOKUP(B217,'Egyéni lista'!$B$4:$L$263,11,0),0)</f>
        <v>0</v>
      </c>
      <c r="M217" s="42">
        <f t="shared" ref="M217" si="181">SUM(E216:H219)</f>
        <v>0</v>
      </c>
    </row>
    <row r="218" spans="1:13" ht="15" hidden="1" x14ac:dyDescent="0.2">
      <c r="A218" s="217"/>
      <c r="B218" s="73"/>
      <c r="C218" s="43">
        <f>IFERROR(VLOOKUP(B218,'Egyéni lista'!$B$4:$L$263,2,0),0)</f>
        <v>0</v>
      </c>
      <c r="D218" s="44">
        <f>IFERROR(VLOOKUP(B218,'Egyéni lista'!$B$4:$L$263,3,0),0)</f>
        <v>0</v>
      </c>
      <c r="E218" s="134">
        <f>IFERROR(VLOOKUP(B218,'Egyéni lista'!$B$4:$L$263,4,0),0)</f>
        <v>0</v>
      </c>
      <c r="F218" s="134">
        <f>IFERROR(VLOOKUP(B218,'Egyéni lista'!$B$4:$L$263,5,0),0)</f>
        <v>0</v>
      </c>
      <c r="G218" s="134">
        <f>IFERROR(VLOOKUP(B218,'Egyéni lista'!$B$4:$L$263,6,0),0)</f>
        <v>0</v>
      </c>
      <c r="H218" s="134">
        <f>IFERROR(VLOOKUP(B218,'Egyéni lista'!$B$4:$L$263,7,0),0)</f>
        <v>0</v>
      </c>
      <c r="I218" s="135">
        <f>IFERROR(VLOOKUP(B218,'Egyéni lista'!$B$4:$L$263,8,0),0)</f>
        <v>0</v>
      </c>
      <c r="J218" s="133">
        <f>IFERROR(VLOOKUP(B218,'Egyéni lista'!$B$4:$L$263,9,0),0)</f>
        <v>0</v>
      </c>
      <c r="K218" s="141">
        <f>IFERROR(VLOOKUP(B218,'Egyéni lista'!$B$4:$L$263,10,0),0)</f>
        <v>0</v>
      </c>
      <c r="L218" s="45">
        <f>IFERROR(VLOOKUP(B218,'Egyéni lista'!$B$4:$L$263,11,0),0)</f>
        <v>0</v>
      </c>
      <c r="M218" s="42">
        <f t="shared" ref="M218" si="182">SUM(E216:H219)</f>
        <v>0</v>
      </c>
    </row>
    <row r="219" spans="1:13" ht="15.75" hidden="1" thickBot="1" x14ac:dyDescent="0.25">
      <c r="A219" s="218"/>
      <c r="B219" s="74"/>
      <c r="C219" s="46">
        <f>IFERROR(VLOOKUP(B219,'Egyéni lista'!$B$4:$L$263,2,0),0)</f>
        <v>0</v>
      </c>
      <c r="D219" s="47">
        <f>IFERROR(VLOOKUP(B219,'Egyéni lista'!$B$4:$L$263,3,0),0)</f>
        <v>0</v>
      </c>
      <c r="E219" s="136">
        <f>IFERROR(VLOOKUP(B219,'Egyéni lista'!$B$4:$L$263,4,0),0)</f>
        <v>0</v>
      </c>
      <c r="F219" s="137">
        <f>IFERROR(VLOOKUP(B219,'Egyéni lista'!$B$4:$L$263,5,0),0)</f>
        <v>0</v>
      </c>
      <c r="G219" s="137">
        <f>IFERROR(VLOOKUP(B219,'Egyéni lista'!$B$4:$L$263,6,0),0)</f>
        <v>0</v>
      </c>
      <c r="H219" s="137">
        <f>IFERROR(VLOOKUP(B219,'Egyéni lista'!$B$4:$L$263,7,0),0)</f>
        <v>0</v>
      </c>
      <c r="I219" s="138">
        <f>IFERROR(VLOOKUP(B219,'Egyéni lista'!$B$4:$L$263,8,0),0)</f>
        <v>0</v>
      </c>
      <c r="J219" s="139">
        <f>IFERROR(VLOOKUP(B219,'Egyéni lista'!$B$4:$L$263,9,0),0)</f>
        <v>0</v>
      </c>
      <c r="K219" s="142">
        <f>IFERROR(VLOOKUP(B219,'Egyéni lista'!$B$4:$L$263,10,0),0)</f>
        <v>0</v>
      </c>
      <c r="L219" s="48">
        <f>IFERROR(VLOOKUP(B219,'Egyéni lista'!$B$4:$L$263,11,0),0)</f>
        <v>0</v>
      </c>
      <c r="M219" s="49">
        <f t="shared" ref="M219" si="183">SUM(E216:H219)</f>
        <v>0</v>
      </c>
    </row>
    <row r="220" spans="1:13" ht="15" hidden="1" x14ac:dyDescent="0.2">
      <c r="A220" s="216" t="s">
        <v>70</v>
      </c>
      <c r="B220" s="72"/>
      <c r="C220" s="35">
        <f>IFERROR(VLOOKUP(B220,'Egyéni lista'!$B$4:$L$263,2,0),0)</f>
        <v>0</v>
      </c>
      <c r="D220" s="40">
        <f>IFERROR(VLOOKUP(B220,'Egyéni lista'!$B$4:$L$263,3,0),0)</f>
        <v>0</v>
      </c>
      <c r="E220" s="28">
        <f>IFERROR(VLOOKUP(B220,'Egyéni lista'!$B$4:$L$263,4,0),0)</f>
        <v>0</v>
      </c>
      <c r="F220" s="28">
        <f>IFERROR(VLOOKUP(B220,'Egyéni lista'!$B$4:$L$263,5,0),0)</f>
        <v>0</v>
      </c>
      <c r="G220" s="28">
        <f>IFERROR(VLOOKUP(B220,'Egyéni lista'!$B$4:$L$263,6,0),0)</f>
        <v>0</v>
      </c>
      <c r="H220" s="28">
        <f>IFERROR(VLOOKUP(B220,'Egyéni lista'!$B$4:$L$263,7,0),0)</f>
        <v>0</v>
      </c>
      <c r="I220" s="121">
        <f>IFERROR(VLOOKUP(B220,'Egyéni lista'!$B$4:$L$263,8,0),0)</f>
        <v>0</v>
      </c>
      <c r="J220" s="132">
        <f>IFERROR(VLOOKUP(B220,'Egyéni lista'!$B$4:$L$263,9,0),0)</f>
        <v>0</v>
      </c>
      <c r="K220" s="140">
        <f>IFERROR(VLOOKUP(B220,'Egyéni lista'!$B$4:$L$263,10,0),0)</f>
        <v>0</v>
      </c>
      <c r="L220" s="37">
        <f>IFERROR(VLOOKUP(B220,'Egyéni lista'!$B$4:$L$263,11,0),0)</f>
        <v>0</v>
      </c>
      <c r="M220" s="38">
        <f t="shared" ref="M220" si="184">SUM(E220:H223)</f>
        <v>0</v>
      </c>
    </row>
    <row r="221" spans="1:13" ht="15" hidden="1" x14ac:dyDescent="0.2">
      <c r="A221" s="217"/>
      <c r="B221" s="73"/>
      <c r="C221" s="39">
        <f>IFERROR(VLOOKUP(B221,'Egyéni lista'!$B$4:$L$263,2,0),0)</f>
        <v>0</v>
      </c>
      <c r="D221" s="40">
        <f>IFERROR(VLOOKUP(B221,'Egyéni lista'!$B$4:$L$263,3,0),0)</f>
        <v>0</v>
      </c>
      <c r="E221" s="20">
        <f>IFERROR(VLOOKUP(B221,'Egyéni lista'!$B$4:$L$263,4,0),0)</f>
        <v>0</v>
      </c>
      <c r="F221" s="20">
        <f>IFERROR(VLOOKUP(B221,'Egyéni lista'!$B$4:$L$263,5,0),0)</f>
        <v>0</v>
      </c>
      <c r="G221" s="20">
        <f>IFERROR(VLOOKUP(B221,'Egyéni lista'!$B$4:$L$263,6,0),0)</f>
        <v>0</v>
      </c>
      <c r="H221" s="20">
        <f>IFERROR(VLOOKUP(B221,'Egyéni lista'!$B$4:$L$263,7,0),0)</f>
        <v>0</v>
      </c>
      <c r="I221" s="122">
        <f>IFERROR(VLOOKUP(B221,'Egyéni lista'!$B$4:$L$263,8,0),0)</f>
        <v>0</v>
      </c>
      <c r="J221" s="132">
        <f>IFERROR(VLOOKUP(B221,'Egyéni lista'!$B$4:$L$263,9,0),0)</f>
        <v>0</v>
      </c>
      <c r="K221" s="140">
        <f>IFERROR(VLOOKUP(B221,'Egyéni lista'!$B$4:$L$263,10,0),0)</f>
        <v>0</v>
      </c>
      <c r="L221" s="41">
        <f>IFERROR(VLOOKUP(B221,'Egyéni lista'!$B$4:$L$263,11,0),0)</f>
        <v>0</v>
      </c>
      <c r="M221" s="42">
        <f t="shared" ref="M221" si="185">SUM(E220:H223)</f>
        <v>0</v>
      </c>
    </row>
    <row r="222" spans="1:13" ht="15" hidden="1" x14ac:dyDescent="0.2">
      <c r="A222" s="217"/>
      <c r="B222" s="73"/>
      <c r="C222" s="43">
        <f>IFERROR(VLOOKUP(B222,'Egyéni lista'!$B$4:$L$263,2,0),0)</f>
        <v>0</v>
      </c>
      <c r="D222" s="44">
        <f>IFERROR(VLOOKUP(B222,'Egyéni lista'!$B$4:$L$263,3,0),0)</f>
        <v>0</v>
      </c>
      <c r="E222" s="134">
        <f>IFERROR(VLOOKUP(B222,'Egyéni lista'!$B$4:$L$263,4,0),0)</f>
        <v>0</v>
      </c>
      <c r="F222" s="134">
        <f>IFERROR(VLOOKUP(B222,'Egyéni lista'!$B$4:$L$263,5,0),0)</f>
        <v>0</v>
      </c>
      <c r="G222" s="134">
        <f>IFERROR(VLOOKUP(B222,'Egyéni lista'!$B$4:$L$263,6,0),0)</f>
        <v>0</v>
      </c>
      <c r="H222" s="134">
        <f>IFERROR(VLOOKUP(B222,'Egyéni lista'!$B$4:$L$263,7,0),0)</f>
        <v>0</v>
      </c>
      <c r="I222" s="135">
        <f>IFERROR(VLOOKUP(B222,'Egyéni lista'!$B$4:$L$263,8,0),0)</f>
        <v>0</v>
      </c>
      <c r="J222" s="133">
        <f>IFERROR(VLOOKUP(B222,'Egyéni lista'!$B$4:$L$263,9,0),0)</f>
        <v>0</v>
      </c>
      <c r="K222" s="141">
        <f>IFERROR(VLOOKUP(B222,'Egyéni lista'!$B$4:$L$263,10,0),0)</f>
        <v>0</v>
      </c>
      <c r="L222" s="45">
        <f>IFERROR(VLOOKUP(B222,'Egyéni lista'!$B$4:$L$263,11,0),0)</f>
        <v>0</v>
      </c>
      <c r="M222" s="42">
        <f t="shared" ref="M222" si="186">SUM(E220:H223)</f>
        <v>0</v>
      </c>
    </row>
    <row r="223" spans="1:13" ht="15.75" hidden="1" thickBot="1" x14ac:dyDescent="0.25">
      <c r="A223" s="218"/>
      <c r="B223" s="74"/>
      <c r="C223" s="46">
        <f>IFERROR(VLOOKUP(B223,'Egyéni lista'!$B$4:$L$263,2,0),0)</f>
        <v>0</v>
      </c>
      <c r="D223" s="47">
        <f>IFERROR(VLOOKUP(B223,'Egyéni lista'!$B$4:$L$263,3,0),0)</f>
        <v>0</v>
      </c>
      <c r="E223" s="136">
        <f>IFERROR(VLOOKUP(B223,'Egyéni lista'!$B$4:$L$263,4,0),0)</f>
        <v>0</v>
      </c>
      <c r="F223" s="137">
        <f>IFERROR(VLOOKUP(B223,'Egyéni lista'!$B$4:$L$263,5,0),0)</f>
        <v>0</v>
      </c>
      <c r="G223" s="137">
        <f>IFERROR(VLOOKUP(B223,'Egyéni lista'!$B$4:$L$263,6,0),0)</f>
        <v>0</v>
      </c>
      <c r="H223" s="137">
        <f>IFERROR(VLOOKUP(B223,'Egyéni lista'!$B$4:$L$263,7,0),0)</f>
        <v>0</v>
      </c>
      <c r="I223" s="138">
        <f>IFERROR(VLOOKUP(B223,'Egyéni lista'!$B$4:$L$263,8,0),0)</f>
        <v>0</v>
      </c>
      <c r="J223" s="139">
        <f>IFERROR(VLOOKUP(B223,'Egyéni lista'!$B$4:$L$263,9,0),0)</f>
        <v>0</v>
      </c>
      <c r="K223" s="142">
        <f>IFERROR(VLOOKUP(B223,'Egyéni lista'!$B$4:$L$263,10,0),0)</f>
        <v>0</v>
      </c>
      <c r="L223" s="48">
        <f>IFERROR(VLOOKUP(B223,'Egyéni lista'!$B$4:$L$263,11,0),0)</f>
        <v>0</v>
      </c>
      <c r="M223" s="49">
        <f t="shared" ref="M223" si="187">SUM(E220:H223)</f>
        <v>0</v>
      </c>
    </row>
    <row r="224" spans="1:13" ht="15" hidden="1" x14ac:dyDescent="0.2">
      <c r="A224" s="216" t="s">
        <v>71</v>
      </c>
      <c r="B224" s="72"/>
      <c r="C224" s="35">
        <f>IFERROR(VLOOKUP(B224,'Egyéni lista'!$B$4:$L$263,2,0),0)</f>
        <v>0</v>
      </c>
      <c r="D224" s="40">
        <f>IFERROR(VLOOKUP(B224,'Egyéni lista'!$B$4:$L$263,3,0),0)</f>
        <v>0</v>
      </c>
      <c r="E224" s="28">
        <f>IFERROR(VLOOKUP(B224,'Egyéni lista'!$B$4:$L$263,4,0),0)</f>
        <v>0</v>
      </c>
      <c r="F224" s="28">
        <f>IFERROR(VLOOKUP(B224,'Egyéni lista'!$B$4:$L$263,5,0),0)</f>
        <v>0</v>
      </c>
      <c r="G224" s="28">
        <f>IFERROR(VLOOKUP(B224,'Egyéni lista'!$B$4:$L$263,6,0),0)</f>
        <v>0</v>
      </c>
      <c r="H224" s="28">
        <f>IFERROR(VLOOKUP(B224,'Egyéni lista'!$B$4:$L$263,7,0),0)</f>
        <v>0</v>
      </c>
      <c r="I224" s="121">
        <f>IFERROR(VLOOKUP(B224,'Egyéni lista'!$B$4:$L$263,8,0),0)</f>
        <v>0</v>
      </c>
      <c r="J224" s="132">
        <f>IFERROR(VLOOKUP(B224,'Egyéni lista'!$B$4:$L$263,9,0),0)</f>
        <v>0</v>
      </c>
      <c r="K224" s="140">
        <f>IFERROR(VLOOKUP(B224,'Egyéni lista'!$B$4:$L$263,10,0),0)</f>
        <v>0</v>
      </c>
      <c r="L224" s="37">
        <f>IFERROR(VLOOKUP(B224,'Egyéni lista'!$B$4:$L$263,11,0),0)</f>
        <v>0</v>
      </c>
      <c r="M224" s="38">
        <f t="shared" ref="M224" si="188">SUM(E224:H227)</f>
        <v>0</v>
      </c>
    </row>
    <row r="225" spans="1:13" ht="15" hidden="1" x14ac:dyDescent="0.2">
      <c r="A225" s="217"/>
      <c r="B225" s="73"/>
      <c r="C225" s="39">
        <f>IFERROR(VLOOKUP(B225,'Egyéni lista'!$B$4:$L$263,2,0),0)</f>
        <v>0</v>
      </c>
      <c r="D225" s="40">
        <f>IFERROR(VLOOKUP(B225,'Egyéni lista'!$B$4:$L$263,3,0),0)</f>
        <v>0</v>
      </c>
      <c r="E225" s="20">
        <f>IFERROR(VLOOKUP(B225,'Egyéni lista'!$B$4:$L$263,4,0),0)</f>
        <v>0</v>
      </c>
      <c r="F225" s="20">
        <f>IFERROR(VLOOKUP(B225,'Egyéni lista'!$B$4:$L$263,5,0),0)</f>
        <v>0</v>
      </c>
      <c r="G225" s="20">
        <f>IFERROR(VLOOKUP(B225,'Egyéni lista'!$B$4:$L$263,6,0),0)</f>
        <v>0</v>
      </c>
      <c r="H225" s="20">
        <f>IFERROR(VLOOKUP(B225,'Egyéni lista'!$B$4:$L$263,7,0),0)</f>
        <v>0</v>
      </c>
      <c r="I225" s="122">
        <f>IFERROR(VLOOKUP(B225,'Egyéni lista'!$B$4:$L$263,8,0),0)</f>
        <v>0</v>
      </c>
      <c r="J225" s="132">
        <f>IFERROR(VLOOKUP(B225,'Egyéni lista'!$B$4:$L$263,9,0),0)</f>
        <v>0</v>
      </c>
      <c r="K225" s="140">
        <f>IFERROR(VLOOKUP(B225,'Egyéni lista'!$B$4:$L$263,10,0),0)</f>
        <v>0</v>
      </c>
      <c r="L225" s="41">
        <f>IFERROR(VLOOKUP(B225,'Egyéni lista'!$B$4:$L$263,11,0),0)</f>
        <v>0</v>
      </c>
      <c r="M225" s="42">
        <f t="shared" ref="M225" si="189">SUM(E224:H227)</f>
        <v>0</v>
      </c>
    </row>
    <row r="226" spans="1:13" ht="15" hidden="1" x14ac:dyDescent="0.2">
      <c r="A226" s="217"/>
      <c r="B226" s="73"/>
      <c r="C226" s="43">
        <f>IFERROR(VLOOKUP(B226,'Egyéni lista'!$B$4:$L$263,2,0),0)</f>
        <v>0</v>
      </c>
      <c r="D226" s="44">
        <f>IFERROR(VLOOKUP(B226,'Egyéni lista'!$B$4:$L$263,3,0),0)</f>
        <v>0</v>
      </c>
      <c r="E226" s="134">
        <f>IFERROR(VLOOKUP(B226,'Egyéni lista'!$B$4:$L$263,4,0),0)</f>
        <v>0</v>
      </c>
      <c r="F226" s="134">
        <f>IFERROR(VLOOKUP(B226,'Egyéni lista'!$B$4:$L$263,5,0),0)</f>
        <v>0</v>
      </c>
      <c r="G226" s="134">
        <f>IFERROR(VLOOKUP(B226,'Egyéni lista'!$B$4:$L$263,6,0),0)</f>
        <v>0</v>
      </c>
      <c r="H226" s="134">
        <f>IFERROR(VLOOKUP(B226,'Egyéni lista'!$B$4:$L$263,7,0),0)</f>
        <v>0</v>
      </c>
      <c r="I226" s="135">
        <f>IFERROR(VLOOKUP(B226,'Egyéni lista'!$B$4:$L$263,8,0),0)</f>
        <v>0</v>
      </c>
      <c r="J226" s="133">
        <f>IFERROR(VLOOKUP(B226,'Egyéni lista'!$B$4:$L$263,9,0),0)</f>
        <v>0</v>
      </c>
      <c r="K226" s="141">
        <f>IFERROR(VLOOKUP(B226,'Egyéni lista'!$B$4:$L$263,10,0),0)</f>
        <v>0</v>
      </c>
      <c r="L226" s="45">
        <f>IFERROR(VLOOKUP(B226,'Egyéni lista'!$B$4:$L$263,11,0),0)</f>
        <v>0</v>
      </c>
      <c r="M226" s="42">
        <f t="shared" ref="M226" si="190">SUM(E224:H227)</f>
        <v>0</v>
      </c>
    </row>
    <row r="227" spans="1:13" ht="15.75" hidden="1" thickBot="1" x14ac:dyDescent="0.25">
      <c r="A227" s="218"/>
      <c r="B227" s="74"/>
      <c r="C227" s="46">
        <f>IFERROR(VLOOKUP(B227,'Egyéni lista'!$B$4:$L$263,2,0),0)</f>
        <v>0</v>
      </c>
      <c r="D227" s="47">
        <f>IFERROR(VLOOKUP(B227,'Egyéni lista'!$B$4:$L$263,3,0),0)</f>
        <v>0</v>
      </c>
      <c r="E227" s="136">
        <f>IFERROR(VLOOKUP(B227,'Egyéni lista'!$B$4:$L$263,4,0),0)</f>
        <v>0</v>
      </c>
      <c r="F227" s="137">
        <f>IFERROR(VLOOKUP(B227,'Egyéni lista'!$B$4:$L$263,5,0),0)</f>
        <v>0</v>
      </c>
      <c r="G227" s="137">
        <f>IFERROR(VLOOKUP(B227,'Egyéni lista'!$B$4:$L$263,6,0),0)</f>
        <v>0</v>
      </c>
      <c r="H227" s="137">
        <f>IFERROR(VLOOKUP(B227,'Egyéni lista'!$B$4:$L$263,7,0),0)</f>
        <v>0</v>
      </c>
      <c r="I227" s="138">
        <f>IFERROR(VLOOKUP(B227,'Egyéni lista'!$B$4:$L$263,8,0),0)</f>
        <v>0</v>
      </c>
      <c r="J227" s="139">
        <f>IFERROR(VLOOKUP(B227,'Egyéni lista'!$B$4:$L$263,9,0),0)</f>
        <v>0</v>
      </c>
      <c r="K227" s="142">
        <f>IFERROR(VLOOKUP(B227,'Egyéni lista'!$B$4:$L$263,10,0),0)</f>
        <v>0</v>
      </c>
      <c r="L227" s="48">
        <f>IFERROR(VLOOKUP(B227,'Egyéni lista'!$B$4:$L$263,11,0),0)</f>
        <v>0</v>
      </c>
      <c r="M227" s="49">
        <f t="shared" ref="M227" si="191">SUM(E224:H227)</f>
        <v>0</v>
      </c>
    </row>
    <row r="228" spans="1:13" ht="15" hidden="1" x14ac:dyDescent="0.2">
      <c r="A228" s="216" t="s">
        <v>72</v>
      </c>
      <c r="B228" s="72"/>
      <c r="C228" s="35">
        <f>IFERROR(VLOOKUP(B228,'Egyéni lista'!$B$4:$L$263,2,0),0)</f>
        <v>0</v>
      </c>
      <c r="D228" s="40">
        <f>IFERROR(VLOOKUP(B228,'Egyéni lista'!$B$4:$L$263,3,0),0)</f>
        <v>0</v>
      </c>
      <c r="E228" s="28">
        <f>IFERROR(VLOOKUP(B228,'Egyéni lista'!$B$4:$L$263,4,0),0)</f>
        <v>0</v>
      </c>
      <c r="F228" s="28">
        <f>IFERROR(VLOOKUP(B228,'Egyéni lista'!$B$4:$L$263,5,0),0)</f>
        <v>0</v>
      </c>
      <c r="G228" s="28">
        <f>IFERROR(VLOOKUP(B228,'Egyéni lista'!$B$4:$L$263,6,0),0)</f>
        <v>0</v>
      </c>
      <c r="H228" s="28">
        <f>IFERROR(VLOOKUP(B228,'Egyéni lista'!$B$4:$L$263,7,0),0)</f>
        <v>0</v>
      </c>
      <c r="I228" s="121">
        <f>IFERROR(VLOOKUP(B228,'Egyéni lista'!$B$4:$L$263,8,0),0)</f>
        <v>0</v>
      </c>
      <c r="J228" s="132">
        <f>IFERROR(VLOOKUP(B228,'Egyéni lista'!$B$4:$L$263,9,0),0)</f>
        <v>0</v>
      </c>
      <c r="K228" s="140">
        <f>IFERROR(VLOOKUP(B228,'Egyéni lista'!$B$4:$L$263,10,0),0)</f>
        <v>0</v>
      </c>
      <c r="L228" s="37">
        <f>IFERROR(VLOOKUP(B228,'Egyéni lista'!$B$4:$L$263,11,0),0)</f>
        <v>0</v>
      </c>
      <c r="M228" s="38">
        <f t="shared" ref="M228" si="192">SUM(E228:H231)</f>
        <v>0</v>
      </c>
    </row>
    <row r="229" spans="1:13" ht="15" hidden="1" x14ac:dyDescent="0.2">
      <c r="A229" s="217"/>
      <c r="B229" s="73"/>
      <c r="C229" s="39">
        <f>IFERROR(VLOOKUP(B229,'Egyéni lista'!$B$4:$L$263,2,0),0)</f>
        <v>0</v>
      </c>
      <c r="D229" s="40">
        <f>IFERROR(VLOOKUP(B229,'Egyéni lista'!$B$4:$L$263,3,0),0)</f>
        <v>0</v>
      </c>
      <c r="E229" s="20">
        <f>IFERROR(VLOOKUP(B229,'Egyéni lista'!$B$4:$L$263,4,0),0)</f>
        <v>0</v>
      </c>
      <c r="F229" s="20">
        <f>IFERROR(VLOOKUP(B229,'Egyéni lista'!$B$4:$L$263,5,0),0)</f>
        <v>0</v>
      </c>
      <c r="G229" s="20">
        <f>IFERROR(VLOOKUP(B229,'Egyéni lista'!$B$4:$L$263,6,0),0)</f>
        <v>0</v>
      </c>
      <c r="H229" s="20">
        <f>IFERROR(VLOOKUP(B229,'Egyéni lista'!$B$4:$L$263,7,0),0)</f>
        <v>0</v>
      </c>
      <c r="I229" s="122">
        <f>IFERROR(VLOOKUP(B229,'Egyéni lista'!$B$4:$L$263,8,0),0)</f>
        <v>0</v>
      </c>
      <c r="J229" s="132">
        <f>IFERROR(VLOOKUP(B229,'Egyéni lista'!$B$4:$L$263,9,0),0)</f>
        <v>0</v>
      </c>
      <c r="K229" s="140">
        <f>IFERROR(VLOOKUP(B229,'Egyéni lista'!$B$4:$L$263,10,0),0)</f>
        <v>0</v>
      </c>
      <c r="L229" s="41">
        <f>IFERROR(VLOOKUP(B229,'Egyéni lista'!$B$4:$L$263,11,0),0)</f>
        <v>0</v>
      </c>
      <c r="M229" s="42">
        <f t="shared" ref="M229" si="193">SUM(E228:H231)</f>
        <v>0</v>
      </c>
    </row>
    <row r="230" spans="1:13" ht="15" hidden="1" x14ac:dyDescent="0.2">
      <c r="A230" s="217"/>
      <c r="B230" s="73"/>
      <c r="C230" s="43">
        <f>IFERROR(VLOOKUP(B230,'Egyéni lista'!$B$4:$L$263,2,0),0)</f>
        <v>0</v>
      </c>
      <c r="D230" s="44">
        <f>IFERROR(VLOOKUP(B230,'Egyéni lista'!$B$4:$L$263,3,0),0)</f>
        <v>0</v>
      </c>
      <c r="E230" s="134">
        <f>IFERROR(VLOOKUP(B230,'Egyéni lista'!$B$4:$L$263,4,0),0)</f>
        <v>0</v>
      </c>
      <c r="F230" s="134">
        <f>IFERROR(VLOOKUP(B230,'Egyéni lista'!$B$4:$L$263,5,0),0)</f>
        <v>0</v>
      </c>
      <c r="G230" s="134">
        <f>IFERROR(VLOOKUP(B230,'Egyéni lista'!$B$4:$L$263,6,0),0)</f>
        <v>0</v>
      </c>
      <c r="H230" s="134">
        <f>IFERROR(VLOOKUP(B230,'Egyéni lista'!$B$4:$L$263,7,0),0)</f>
        <v>0</v>
      </c>
      <c r="I230" s="135">
        <f>IFERROR(VLOOKUP(B230,'Egyéni lista'!$B$4:$L$263,8,0),0)</f>
        <v>0</v>
      </c>
      <c r="J230" s="133">
        <f>IFERROR(VLOOKUP(B230,'Egyéni lista'!$B$4:$L$263,9,0),0)</f>
        <v>0</v>
      </c>
      <c r="K230" s="141">
        <f>IFERROR(VLOOKUP(B230,'Egyéni lista'!$B$4:$L$263,10,0),0)</f>
        <v>0</v>
      </c>
      <c r="L230" s="45">
        <f>IFERROR(VLOOKUP(B230,'Egyéni lista'!$B$4:$L$263,11,0),0)</f>
        <v>0</v>
      </c>
      <c r="M230" s="42">
        <f t="shared" ref="M230" si="194">SUM(E228:H231)</f>
        <v>0</v>
      </c>
    </row>
    <row r="231" spans="1:13" ht="15.75" hidden="1" thickBot="1" x14ac:dyDescent="0.25">
      <c r="A231" s="218"/>
      <c r="B231" s="74"/>
      <c r="C231" s="46">
        <f>IFERROR(VLOOKUP(B231,'Egyéni lista'!$B$4:$L$263,2,0),0)</f>
        <v>0</v>
      </c>
      <c r="D231" s="47">
        <f>IFERROR(VLOOKUP(B231,'Egyéni lista'!$B$4:$L$263,3,0),0)</f>
        <v>0</v>
      </c>
      <c r="E231" s="136">
        <f>IFERROR(VLOOKUP(B231,'Egyéni lista'!$B$4:$L$263,4,0),0)</f>
        <v>0</v>
      </c>
      <c r="F231" s="137">
        <f>IFERROR(VLOOKUP(B231,'Egyéni lista'!$B$4:$L$263,5,0),0)</f>
        <v>0</v>
      </c>
      <c r="G231" s="137">
        <f>IFERROR(VLOOKUP(B231,'Egyéni lista'!$B$4:$L$263,6,0),0)</f>
        <v>0</v>
      </c>
      <c r="H231" s="137">
        <f>IFERROR(VLOOKUP(B231,'Egyéni lista'!$B$4:$L$263,7,0),0)</f>
        <v>0</v>
      </c>
      <c r="I231" s="138">
        <f>IFERROR(VLOOKUP(B231,'Egyéni lista'!$B$4:$L$263,8,0),0)</f>
        <v>0</v>
      </c>
      <c r="J231" s="139">
        <f>IFERROR(VLOOKUP(B231,'Egyéni lista'!$B$4:$L$263,9,0),0)</f>
        <v>0</v>
      </c>
      <c r="K231" s="142">
        <f>IFERROR(VLOOKUP(B231,'Egyéni lista'!$B$4:$L$263,10,0),0)</f>
        <v>0</v>
      </c>
      <c r="L231" s="48">
        <f>IFERROR(VLOOKUP(B231,'Egyéni lista'!$B$4:$L$263,11,0),0)</f>
        <v>0</v>
      </c>
      <c r="M231" s="49">
        <f t="shared" ref="M231" si="195">SUM(E228:H231)</f>
        <v>0</v>
      </c>
    </row>
    <row r="232" spans="1:13" ht="15" hidden="1" x14ac:dyDescent="0.2">
      <c r="A232" s="216" t="s">
        <v>73</v>
      </c>
      <c r="B232" s="72"/>
      <c r="C232" s="35">
        <f>IFERROR(VLOOKUP(B232,'Egyéni lista'!$B$4:$L$263,2,0),0)</f>
        <v>0</v>
      </c>
      <c r="D232" s="40">
        <f>IFERROR(VLOOKUP(B232,'Egyéni lista'!$B$4:$L$263,3,0),0)</f>
        <v>0</v>
      </c>
      <c r="E232" s="28">
        <f>IFERROR(VLOOKUP(B232,'Egyéni lista'!$B$4:$L$263,4,0),0)</f>
        <v>0</v>
      </c>
      <c r="F232" s="28">
        <f>IFERROR(VLOOKUP(B232,'Egyéni lista'!$B$4:$L$263,5,0),0)</f>
        <v>0</v>
      </c>
      <c r="G232" s="28">
        <f>IFERROR(VLOOKUP(B232,'Egyéni lista'!$B$4:$L$263,6,0),0)</f>
        <v>0</v>
      </c>
      <c r="H232" s="28">
        <f>IFERROR(VLOOKUP(B232,'Egyéni lista'!$B$4:$L$263,7,0),0)</f>
        <v>0</v>
      </c>
      <c r="I232" s="121">
        <f>IFERROR(VLOOKUP(B232,'Egyéni lista'!$B$4:$L$263,8,0),0)</f>
        <v>0</v>
      </c>
      <c r="J232" s="132">
        <f>IFERROR(VLOOKUP(B232,'Egyéni lista'!$B$4:$L$263,9,0),0)</f>
        <v>0</v>
      </c>
      <c r="K232" s="140">
        <f>IFERROR(VLOOKUP(B232,'Egyéni lista'!$B$4:$L$263,10,0),0)</f>
        <v>0</v>
      </c>
      <c r="L232" s="37">
        <f>IFERROR(VLOOKUP(B232,'Egyéni lista'!$B$4:$L$263,11,0),0)</f>
        <v>0</v>
      </c>
      <c r="M232" s="38">
        <f t="shared" ref="M232" si="196">SUM(E232:H235)</f>
        <v>0</v>
      </c>
    </row>
    <row r="233" spans="1:13" ht="15" hidden="1" x14ac:dyDescent="0.2">
      <c r="A233" s="217"/>
      <c r="B233" s="73"/>
      <c r="C233" s="39">
        <f>IFERROR(VLOOKUP(B233,'Egyéni lista'!$B$4:$L$263,2,0),0)</f>
        <v>0</v>
      </c>
      <c r="D233" s="40">
        <f>IFERROR(VLOOKUP(B233,'Egyéni lista'!$B$4:$L$263,3,0),0)</f>
        <v>0</v>
      </c>
      <c r="E233" s="20">
        <f>IFERROR(VLOOKUP(B233,'Egyéni lista'!$B$4:$L$263,4,0),0)</f>
        <v>0</v>
      </c>
      <c r="F233" s="20">
        <f>IFERROR(VLOOKUP(B233,'Egyéni lista'!$B$4:$L$263,5,0),0)</f>
        <v>0</v>
      </c>
      <c r="G233" s="20">
        <f>IFERROR(VLOOKUP(B233,'Egyéni lista'!$B$4:$L$263,6,0),0)</f>
        <v>0</v>
      </c>
      <c r="H233" s="20">
        <f>IFERROR(VLOOKUP(B233,'Egyéni lista'!$B$4:$L$263,7,0),0)</f>
        <v>0</v>
      </c>
      <c r="I233" s="122">
        <f>IFERROR(VLOOKUP(B233,'Egyéni lista'!$B$4:$L$263,8,0),0)</f>
        <v>0</v>
      </c>
      <c r="J233" s="132">
        <f>IFERROR(VLOOKUP(B233,'Egyéni lista'!$B$4:$L$263,9,0),0)</f>
        <v>0</v>
      </c>
      <c r="K233" s="140">
        <f>IFERROR(VLOOKUP(B233,'Egyéni lista'!$B$4:$L$263,10,0),0)</f>
        <v>0</v>
      </c>
      <c r="L233" s="41">
        <f>IFERROR(VLOOKUP(B233,'Egyéni lista'!$B$4:$L$263,11,0),0)</f>
        <v>0</v>
      </c>
      <c r="M233" s="42">
        <f t="shared" ref="M233" si="197">SUM(E232:H235)</f>
        <v>0</v>
      </c>
    </row>
    <row r="234" spans="1:13" ht="15" hidden="1" x14ac:dyDescent="0.2">
      <c r="A234" s="217"/>
      <c r="B234" s="73"/>
      <c r="C234" s="43">
        <f>IFERROR(VLOOKUP(B234,'Egyéni lista'!$B$4:$L$263,2,0),0)</f>
        <v>0</v>
      </c>
      <c r="D234" s="44">
        <f>IFERROR(VLOOKUP(B234,'Egyéni lista'!$B$4:$L$263,3,0),0)</f>
        <v>0</v>
      </c>
      <c r="E234" s="134">
        <f>IFERROR(VLOOKUP(B234,'Egyéni lista'!$B$4:$L$263,4,0),0)</f>
        <v>0</v>
      </c>
      <c r="F234" s="134">
        <f>IFERROR(VLOOKUP(B234,'Egyéni lista'!$B$4:$L$263,5,0),0)</f>
        <v>0</v>
      </c>
      <c r="G234" s="134">
        <f>IFERROR(VLOOKUP(B234,'Egyéni lista'!$B$4:$L$263,6,0),0)</f>
        <v>0</v>
      </c>
      <c r="H234" s="134">
        <f>IFERROR(VLOOKUP(B234,'Egyéni lista'!$B$4:$L$263,7,0),0)</f>
        <v>0</v>
      </c>
      <c r="I234" s="135">
        <f>IFERROR(VLOOKUP(B234,'Egyéni lista'!$B$4:$L$263,8,0),0)</f>
        <v>0</v>
      </c>
      <c r="J234" s="133">
        <f>IFERROR(VLOOKUP(B234,'Egyéni lista'!$B$4:$L$263,9,0),0)</f>
        <v>0</v>
      </c>
      <c r="K234" s="141">
        <f>IFERROR(VLOOKUP(B234,'Egyéni lista'!$B$4:$L$263,10,0),0)</f>
        <v>0</v>
      </c>
      <c r="L234" s="45">
        <f>IFERROR(VLOOKUP(B234,'Egyéni lista'!$B$4:$L$263,11,0),0)</f>
        <v>0</v>
      </c>
      <c r="M234" s="42">
        <f t="shared" ref="M234" si="198">SUM(E232:H235)</f>
        <v>0</v>
      </c>
    </row>
    <row r="235" spans="1:13" ht="15.75" hidden="1" thickBot="1" x14ac:dyDescent="0.25">
      <c r="A235" s="218"/>
      <c r="B235" s="74"/>
      <c r="C235" s="46">
        <f>IFERROR(VLOOKUP(B235,'Egyéni lista'!$B$4:$L$263,2,0),0)</f>
        <v>0</v>
      </c>
      <c r="D235" s="47">
        <f>IFERROR(VLOOKUP(B235,'Egyéni lista'!$B$4:$L$263,3,0),0)</f>
        <v>0</v>
      </c>
      <c r="E235" s="136">
        <f>IFERROR(VLOOKUP(B235,'Egyéni lista'!$B$4:$L$263,4,0),0)</f>
        <v>0</v>
      </c>
      <c r="F235" s="137">
        <f>IFERROR(VLOOKUP(B235,'Egyéni lista'!$B$4:$L$263,5,0),0)</f>
        <v>0</v>
      </c>
      <c r="G235" s="137">
        <f>IFERROR(VLOOKUP(B235,'Egyéni lista'!$B$4:$L$263,6,0),0)</f>
        <v>0</v>
      </c>
      <c r="H235" s="137">
        <f>IFERROR(VLOOKUP(B235,'Egyéni lista'!$B$4:$L$263,7,0),0)</f>
        <v>0</v>
      </c>
      <c r="I235" s="138">
        <f>IFERROR(VLOOKUP(B235,'Egyéni lista'!$B$4:$L$263,8,0),0)</f>
        <v>0</v>
      </c>
      <c r="J235" s="139">
        <f>IFERROR(VLOOKUP(B235,'Egyéni lista'!$B$4:$L$263,9,0),0)</f>
        <v>0</v>
      </c>
      <c r="K235" s="142">
        <f>IFERROR(VLOOKUP(B235,'Egyéni lista'!$B$4:$L$263,10,0),0)</f>
        <v>0</v>
      </c>
      <c r="L235" s="48">
        <f>IFERROR(VLOOKUP(B235,'Egyéni lista'!$B$4:$L$263,11,0),0)</f>
        <v>0</v>
      </c>
      <c r="M235" s="49">
        <f t="shared" ref="M235" si="199">SUM(E232:H235)</f>
        <v>0</v>
      </c>
    </row>
    <row r="236" spans="1:13" ht="15" hidden="1" x14ac:dyDescent="0.2">
      <c r="A236" s="216" t="s">
        <v>74</v>
      </c>
      <c r="B236" s="72"/>
      <c r="C236" s="35">
        <f>IFERROR(VLOOKUP(B236,'Egyéni lista'!$B$4:$L$263,2,0),0)</f>
        <v>0</v>
      </c>
      <c r="D236" s="40">
        <f>IFERROR(VLOOKUP(B236,'Egyéni lista'!$B$4:$L$263,3,0),0)</f>
        <v>0</v>
      </c>
      <c r="E236" s="28">
        <f>IFERROR(VLOOKUP(B236,'Egyéni lista'!$B$4:$L$263,4,0),0)</f>
        <v>0</v>
      </c>
      <c r="F236" s="28">
        <f>IFERROR(VLOOKUP(B236,'Egyéni lista'!$B$4:$L$263,5,0),0)</f>
        <v>0</v>
      </c>
      <c r="G236" s="28">
        <f>IFERROR(VLOOKUP(B236,'Egyéni lista'!$B$4:$L$263,6,0),0)</f>
        <v>0</v>
      </c>
      <c r="H236" s="28">
        <f>IFERROR(VLOOKUP(B236,'Egyéni lista'!$B$4:$L$263,7,0),0)</f>
        <v>0</v>
      </c>
      <c r="I236" s="121">
        <f>IFERROR(VLOOKUP(B236,'Egyéni lista'!$B$4:$L$263,8,0),0)</f>
        <v>0</v>
      </c>
      <c r="J236" s="132">
        <f>IFERROR(VLOOKUP(B236,'Egyéni lista'!$B$4:$L$263,9,0),0)</f>
        <v>0</v>
      </c>
      <c r="K236" s="140">
        <f>IFERROR(VLOOKUP(B236,'Egyéni lista'!$B$4:$L$263,10,0),0)</f>
        <v>0</v>
      </c>
      <c r="L236" s="37">
        <f>IFERROR(VLOOKUP(B236,'Egyéni lista'!$B$4:$L$263,11,0),0)</f>
        <v>0</v>
      </c>
      <c r="M236" s="38">
        <f t="shared" ref="M236" si="200">SUM(E236:H239)</f>
        <v>0</v>
      </c>
    </row>
    <row r="237" spans="1:13" ht="15" hidden="1" x14ac:dyDescent="0.2">
      <c r="A237" s="217"/>
      <c r="B237" s="73"/>
      <c r="C237" s="39">
        <f>IFERROR(VLOOKUP(B237,'Egyéni lista'!$B$4:$L$263,2,0),0)</f>
        <v>0</v>
      </c>
      <c r="D237" s="40">
        <f>IFERROR(VLOOKUP(B237,'Egyéni lista'!$B$4:$L$263,3,0),0)</f>
        <v>0</v>
      </c>
      <c r="E237" s="20">
        <f>IFERROR(VLOOKUP(B237,'Egyéni lista'!$B$4:$L$263,4,0),0)</f>
        <v>0</v>
      </c>
      <c r="F237" s="20">
        <f>IFERROR(VLOOKUP(B237,'Egyéni lista'!$B$4:$L$263,5,0),0)</f>
        <v>0</v>
      </c>
      <c r="G237" s="20">
        <f>IFERROR(VLOOKUP(B237,'Egyéni lista'!$B$4:$L$263,6,0),0)</f>
        <v>0</v>
      </c>
      <c r="H237" s="20">
        <f>IFERROR(VLOOKUP(B237,'Egyéni lista'!$B$4:$L$263,7,0),0)</f>
        <v>0</v>
      </c>
      <c r="I237" s="122">
        <f>IFERROR(VLOOKUP(B237,'Egyéni lista'!$B$4:$L$263,8,0),0)</f>
        <v>0</v>
      </c>
      <c r="J237" s="132">
        <f>IFERROR(VLOOKUP(B237,'Egyéni lista'!$B$4:$L$263,9,0),0)</f>
        <v>0</v>
      </c>
      <c r="K237" s="140">
        <f>IFERROR(VLOOKUP(B237,'Egyéni lista'!$B$4:$L$263,10,0),0)</f>
        <v>0</v>
      </c>
      <c r="L237" s="41">
        <f>IFERROR(VLOOKUP(B237,'Egyéni lista'!$B$4:$L$263,11,0),0)</f>
        <v>0</v>
      </c>
      <c r="M237" s="42">
        <f t="shared" ref="M237" si="201">SUM(E236:H239)</f>
        <v>0</v>
      </c>
    </row>
    <row r="238" spans="1:13" ht="15" hidden="1" x14ac:dyDescent="0.2">
      <c r="A238" s="217"/>
      <c r="B238" s="73"/>
      <c r="C238" s="43">
        <f>IFERROR(VLOOKUP(B238,'Egyéni lista'!$B$4:$L$263,2,0),0)</f>
        <v>0</v>
      </c>
      <c r="D238" s="44">
        <f>IFERROR(VLOOKUP(B238,'Egyéni lista'!$B$4:$L$263,3,0),0)</f>
        <v>0</v>
      </c>
      <c r="E238" s="134">
        <f>IFERROR(VLOOKUP(B238,'Egyéni lista'!$B$4:$L$263,4,0),0)</f>
        <v>0</v>
      </c>
      <c r="F238" s="134">
        <f>IFERROR(VLOOKUP(B238,'Egyéni lista'!$B$4:$L$263,5,0),0)</f>
        <v>0</v>
      </c>
      <c r="G238" s="134">
        <f>IFERROR(VLOOKUP(B238,'Egyéni lista'!$B$4:$L$263,6,0),0)</f>
        <v>0</v>
      </c>
      <c r="H238" s="134">
        <f>IFERROR(VLOOKUP(B238,'Egyéni lista'!$B$4:$L$263,7,0),0)</f>
        <v>0</v>
      </c>
      <c r="I238" s="135">
        <f>IFERROR(VLOOKUP(B238,'Egyéni lista'!$B$4:$L$263,8,0),0)</f>
        <v>0</v>
      </c>
      <c r="J238" s="133">
        <f>IFERROR(VLOOKUP(B238,'Egyéni lista'!$B$4:$L$263,9,0),0)</f>
        <v>0</v>
      </c>
      <c r="K238" s="141">
        <f>IFERROR(VLOOKUP(B238,'Egyéni lista'!$B$4:$L$263,10,0),0)</f>
        <v>0</v>
      </c>
      <c r="L238" s="45">
        <f>IFERROR(VLOOKUP(B238,'Egyéni lista'!$B$4:$L$263,11,0),0)</f>
        <v>0</v>
      </c>
      <c r="M238" s="42">
        <f t="shared" ref="M238" si="202">SUM(E236:H239)</f>
        <v>0</v>
      </c>
    </row>
    <row r="239" spans="1:13" ht="15.75" hidden="1" thickBot="1" x14ac:dyDescent="0.25">
      <c r="A239" s="218"/>
      <c r="B239" s="74"/>
      <c r="C239" s="46">
        <f>IFERROR(VLOOKUP(B239,'Egyéni lista'!$B$4:$L$263,2,0),0)</f>
        <v>0</v>
      </c>
      <c r="D239" s="47">
        <f>IFERROR(VLOOKUP(B239,'Egyéni lista'!$B$4:$L$263,3,0),0)</f>
        <v>0</v>
      </c>
      <c r="E239" s="136">
        <f>IFERROR(VLOOKUP(B239,'Egyéni lista'!$B$4:$L$263,4,0),0)</f>
        <v>0</v>
      </c>
      <c r="F239" s="137">
        <f>IFERROR(VLOOKUP(B239,'Egyéni lista'!$B$4:$L$263,5,0),0)</f>
        <v>0</v>
      </c>
      <c r="G239" s="137">
        <f>IFERROR(VLOOKUP(B239,'Egyéni lista'!$B$4:$L$263,6,0),0)</f>
        <v>0</v>
      </c>
      <c r="H239" s="137">
        <f>IFERROR(VLOOKUP(B239,'Egyéni lista'!$B$4:$L$263,7,0),0)</f>
        <v>0</v>
      </c>
      <c r="I239" s="138">
        <f>IFERROR(VLOOKUP(B239,'Egyéni lista'!$B$4:$L$263,8,0),0)</f>
        <v>0</v>
      </c>
      <c r="J239" s="139">
        <f>IFERROR(VLOOKUP(B239,'Egyéni lista'!$B$4:$L$263,9,0),0)</f>
        <v>0</v>
      </c>
      <c r="K239" s="142">
        <f>IFERROR(VLOOKUP(B239,'Egyéni lista'!$B$4:$L$263,10,0),0)</f>
        <v>0</v>
      </c>
      <c r="L239" s="48">
        <f>IFERROR(VLOOKUP(B239,'Egyéni lista'!$B$4:$L$263,11,0),0)</f>
        <v>0</v>
      </c>
      <c r="M239" s="49">
        <f t="shared" ref="M239" si="203">SUM(E236:H239)</f>
        <v>0</v>
      </c>
    </row>
    <row r="240" spans="1:13" ht="15" hidden="1" x14ac:dyDescent="0.2">
      <c r="A240" s="216" t="s">
        <v>75</v>
      </c>
      <c r="B240" s="72"/>
      <c r="C240" s="35">
        <f>IFERROR(VLOOKUP(B240,'Egyéni lista'!$B$4:$L$263,2,0),0)</f>
        <v>0</v>
      </c>
      <c r="D240" s="40">
        <f>IFERROR(VLOOKUP(B240,'Egyéni lista'!$B$4:$L$263,3,0),0)</f>
        <v>0</v>
      </c>
      <c r="E240" s="28">
        <f>IFERROR(VLOOKUP(B240,'Egyéni lista'!$B$4:$L$263,4,0),0)</f>
        <v>0</v>
      </c>
      <c r="F240" s="28">
        <f>IFERROR(VLOOKUP(B240,'Egyéni lista'!$B$4:$L$263,5,0),0)</f>
        <v>0</v>
      </c>
      <c r="G240" s="28">
        <f>IFERROR(VLOOKUP(B240,'Egyéni lista'!$B$4:$L$263,6,0),0)</f>
        <v>0</v>
      </c>
      <c r="H240" s="28">
        <f>IFERROR(VLOOKUP(B240,'Egyéni lista'!$B$4:$L$263,7,0),0)</f>
        <v>0</v>
      </c>
      <c r="I240" s="121">
        <f>IFERROR(VLOOKUP(B240,'Egyéni lista'!$B$4:$L$263,8,0),0)</f>
        <v>0</v>
      </c>
      <c r="J240" s="132">
        <f>IFERROR(VLOOKUP(B240,'Egyéni lista'!$B$4:$L$263,9,0),0)</f>
        <v>0</v>
      </c>
      <c r="K240" s="140">
        <f>IFERROR(VLOOKUP(B240,'Egyéni lista'!$B$4:$L$263,10,0),0)</f>
        <v>0</v>
      </c>
      <c r="L240" s="37">
        <f>IFERROR(VLOOKUP(B240,'Egyéni lista'!$B$4:$L$263,11,0),0)</f>
        <v>0</v>
      </c>
      <c r="M240" s="38">
        <f t="shared" ref="M240" si="204">SUM(E240:H243)</f>
        <v>0</v>
      </c>
    </row>
    <row r="241" spans="1:13" ht="15" hidden="1" x14ac:dyDescent="0.2">
      <c r="A241" s="217"/>
      <c r="B241" s="73"/>
      <c r="C241" s="39">
        <f>IFERROR(VLOOKUP(B241,'Egyéni lista'!$B$4:$L$263,2,0),0)</f>
        <v>0</v>
      </c>
      <c r="D241" s="40">
        <f>IFERROR(VLOOKUP(B241,'Egyéni lista'!$B$4:$L$263,3,0),0)</f>
        <v>0</v>
      </c>
      <c r="E241" s="20">
        <f>IFERROR(VLOOKUP(B241,'Egyéni lista'!$B$4:$L$263,4,0),0)</f>
        <v>0</v>
      </c>
      <c r="F241" s="20">
        <f>IFERROR(VLOOKUP(B241,'Egyéni lista'!$B$4:$L$263,5,0),0)</f>
        <v>0</v>
      </c>
      <c r="G241" s="20">
        <f>IFERROR(VLOOKUP(B241,'Egyéni lista'!$B$4:$L$263,6,0),0)</f>
        <v>0</v>
      </c>
      <c r="H241" s="20">
        <f>IFERROR(VLOOKUP(B241,'Egyéni lista'!$B$4:$L$263,7,0),0)</f>
        <v>0</v>
      </c>
      <c r="I241" s="122">
        <f>IFERROR(VLOOKUP(B241,'Egyéni lista'!$B$4:$L$263,8,0),0)</f>
        <v>0</v>
      </c>
      <c r="J241" s="132">
        <f>IFERROR(VLOOKUP(B241,'Egyéni lista'!$B$4:$L$263,9,0),0)</f>
        <v>0</v>
      </c>
      <c r="K241" s="140">
        <f>IFERROR(VLOOKUP(B241,'Egyéni lista'!$B$4:$L$263,10,0),0)</f>
        <v>0</v>
      </c>
      <c r="L241" s="41">
        <f>IFERROR(VLOOKUP(B241,'Egyéni lista'!$B$4:$L$263,11,0),0)</f>
        <v>0</v>
      </c>
      <c r="M241" s="42">
        <f t="shared" ref="M241" si="205">SUM(E240:H243)</f>
        <v>0</v>
      </c>
    </row>
    <row r="242" spans="1:13" ht="15" hidden="1" x14ac:dyDescent="0.2">
      <c r="A242" s="217"/>
      <c r="B242" s="73"/>
      <c r="C242" s="43">
        <f>IFERROR(VLOOKUP(B242,'Egyéni lista'!$B$4:$L$263,2,0),0)</f>
        <v>0</v>
      </c>
      <c r="D242" s="44">
        <f>IFERROR(VLOOKUP(B242,'Egyéni lista'!$B$4:$L$263,3,0),0)</f>
        <v>0</v>
      </c>
      <c r="E242" s="134">
        <f>IFERROR(VLOOKUP(B242,'Egyéni lista'!$B$4:$L$263,4,0),0)</f>
        <v>0</v>
      </c>
      <c r="F242" s="134">
        <f>IFERROR(VLOOKUP(B242,'Egyéni lista'!$B$4:$L$263,5,0),0)</f>
        <v>0</v>
      </c>
      <c r="G242" s="134">
        <f>IFERROR(VLOOKUP(B242,'Egyéni lista'!$B$4:$L$263,6,0),0)</f>
        <v>0</v>
      </c>
      <c r="H242" s="134">
        <f>IFERROR(VLOOKUP(B242,'Egyéni lista'!$B$4:$L$263,7,0),0)</f>
        <v>0</v>
      </c>
      <c r="I242" s="135">
        <f>IFERROR(VLOOKUP(B242,'Egyéni lista'!$B$4:$L$263,8,0),0)</f>
        <v>0</v>
      </c>
      <c r="J242" s="133">
        <f>IFERROR(VLOOKUP(B242,'Egyéni lista'!$B$4:$L$263,9,0),0)</f>
        <v>0</v>
      </c>
      <c r="K242" s="141">
        <f>IFERROR(VLOOKUP(B242,'Egyéni lista'!$B$4:$L$263,10,0),0)</f>
        <v>0</v>
      </c>
      <c r="L242" s="45">
        <f>IFERROR(VLOOKUP(B242,'Egyéni lista'!$B$4:$L$263,11,0),0)</f>
        <v>0</v>
      </c>
      <c r="M242" s="42">
        <f t="shared" ref="M242" si="206">SUM(E240:H243)</f>
        <v>0</v>
      </c>
    </row>
    <row r="243" spans="1:13" ht="15.75" hidden="1" thickBot="1" x14ac:dyDescent="0.25">
      <c r="A243" s="218"/>
      <c r="B243" s="74"/>
      <c r="C243" s="46">
        <f>IFERROR(VLOOKUP(B243,'Egyéni lista'!$B$4:$L$263,2,0),0)</f>
        <v>0</v>
      </c>
      <c r="D243" s="47">
        <f>IFERROR(VLOOKUP(B243,'Egyéni lista'!$B$4:$L$263,3,0),0)</f>
        <v>0</v>
      </c>
      <c r="E243" s="136">
        <f>IFERROR(VLOOKUP(B243,'Egyéni lista'!$B$4:$L$263,4,0),0)</f>
        <v>0</v>
      </c>
      <c r="F243" s="137">
        <f>IFERROR(VLOOKUP(B243,'Egyéni lista'!$B$4:$L$263,5,0),0)</f>
        <v>0</v>
      </c>
      <c r="G243" s="137">
        <f>IFERROR(VLOOKUP(B243,'Egyéni lista'!$B$4:$L$263,6,0),0)</f>
        <v>0</v>
      </c>
      <c r="H243" s="137">
        <f>IFERROR(VLOOKUP(B243,'Egyéni lista'!$B$4:$L$263,7,0),0)</f>
        <v>0</v>
      </c>
      <c r="I243" s="138">
        <f>IFERROR(VLOOKUP(B243,'Egyéni lista'!$B$4:$L$263,8,0),0)</f>
        <v>0</v>
      </c>
      <c r="J243" s="139">
        <f>IFERROR(VLOOKUP(B243,'Egyéni lista'!$B$4:$L$263,9,0),0)</f>
        <v>0</v>
      </c>
      <c r="K243" s="142">
        <f>IFERROR(VLOOKUP(B243,'Egyéni lista'!$B$4:$L$263,10,0),0)</f>
        <v>0</v>
      </c>
      <c r="L243" s="48">
        <f>IFERROR(VLOOKUP(B243,'Egyéni lista'!$B$4:$L$263,11,0),0)</f>
        <v>0</v>
      </c>
      <c r="M243" s="49">
        <f t="shared" ref="M243" si="207">SUM(E240:H243)</f>
        <v>0</v>
      </c>
    </row>
    <row r="244" spans="1:13" ht="15" hidden="1" x14ac:dyDescent="0.2">
      <c r="A244" s="216" t="s">
        <v>76</v>
      </c>
      <c r="B244" s="72"/>
      <c r="C244" s="35">
        <f>IFERROR(VLOOKUP(B244,'Egyéni lista'!$B$4:$L$263,2,0),0)</f>
        <v>0</v>
      </c>
      <c r="D244" s="40">
        <f>IFERROR(VLOOKUP(B244,'Egyéni lista'!$B$4:$L$263,3,0),0)</f>
        <v>0</v>
      </c>
      <c r="E244" s="28">
        <f>IFERROR(VLOOKUP(B244,'Egyéni lista'!$B$4:$L$263,4,0),0)</f>
        <v>0</v>
      </c>
      <c r="F244" s="28">
        <f>IFERROR(VLOOKUP(B244,'Egyéni lista'!$B$4:$L$263,5,0),0)</f>
        <v>0</v>
      </c>
      <c r="G244" s="28">
        <f>IFERROR(VLOOKUP(B244,'Egyéni lista'!$B$4:$L$263,6,0),0)</f>
        <v>0</v>
      </c>
      <c r="H244" s="28">
        <f>IFERROR(VLOOKUP(B244,'Egyéni lista'!$B$4:$L$263,7,0),0)</f>
        <v>0</v>
      </c>
      <c r="I244" s="121">
        <f>IFERROR(VLOOKUP(B244,'Egyéni lista'!$B$4:$L$263,8,0),0)</f>
        <v>0</v>
      </c>
      <c r="J244" s="132">
        <f>IFERROR(VLOOKUP(B244,'Egyéni lista'!$B$4:$L$263,9,0),0)</f>
        <v>0</v>
      </c>
      <c r="K244" s="140">
        <f>IFERROR(VLOOKUP(B244,'Egyéni lista'!$B$4:$L$263,10,0),0)</f>
        <v>0</v>
      </c>
      <c r="L244" s="37">
        <f>IFERROR(VLOOKUP(B244,'Egyéni lista'!$B$4:$L$263,11,0),0)</f>
        <v>0</v>
      </c>
      <c r="M244" s="38">
        <f t="shared" ref="M244" si="208">SUM(E244:H247)</f>
        <v>0</v>
      </c>
    </row>
    <row r="245" spans="1:13" ht="15" hidden="1" x14ac:dyDescent="0.2">
      <c r="A245" s="217"/>
      <c r="B245" s="73"/>
      <c r="C245" s="39">
        <f>IFERROR(VLOOKUP(B245,'Egyéni lista'!$B$4:$L$263,2,0),0)</f>
        <v>0</v>
      </c>
      <c r="D245" s="40">
        <f>IFERROR(VLOOKUP(B245,'Egyéni lista'!$B$4:$L$263,3,0),0)</f>
        <v>0</v>
      </c>
      <c r="E245" s="20">
        <f>IFERROR(VLOOKUP(B245,'Egyéni lista'!$B$4:$L$263,4,0),0)</f>
        <v>0</v>
      </c>
      <c r="F245" s="20">
        <f>IFERROR(VLOOKUP(B245,'Egyéni lista'!$B$4:$L$263,5,0),0)</f>
        <v>0</v>
      </c>
      <c r="G245" s="20">
        <f>IFERROR(VLOOKUP(B245,'Egyéni lista'!$B$4:$L$263,6,0),0)</f>
        <v>0</v>
      </c>
      <c r="H245" s="20">
        <f>IFERROR(VLOOKUP(B245,'Egyéni lista'!$B$4:$L$263,7,0),0)</f>
        <v>0</v>
      </c>
      <c r="I245" s="122">
        <f>IFERROR(VLOOKUP(B245,'Egyéni lista'!$B$4:$L$263,8,0),0)</f>
        <v>0</v>
      </c>
      <c r="J245" s="132">
        <f>IFERROR(VLOOKUP(B245,'Egyéni lista'!$B$4:$L$263,9,0),0)</f>
        <v>0</v>
      </c>
      <c r="K245" s="140">
        <f>IFERROR(VLOOKUP(B245,'Egyéni lista'!$B$4:$L$263,10,0),0)</f>
        <v>0</v>
      </c>
      <c r="L245" s="41">
        <f>IFERROR(VLOOKUP(B245,'Egyéni lista'!$B$4:$L$263,11,0),0)</f>
        <v>0</v>
      </c>
      <c r="M245" s="42">
        <f t="shared" ref="M245" si="209">SUM(E244:H247)</f>
        <v>0</v>
      </c>
    </row>
    <row r="246" spans="1:13" ht="15" hidden="1" x14ac:dyDescent="0.2">
      <c r="A246" s="217"/>
      <c r="B246" s="73"/>
      <c r="C246" s="43">
        <f>IFERROR(VLOOKUP(B246,'Egyéni lista'!$B$4:$L$263,2,0),0)</f>
        <v>0</v>
      </c>
      <c r="D246" s="44">
        <f>IFERROR(VLOOKUP(B246,'Egyéni lista'!$B$4:$L$263,3,0),0)</f>
        <v>0</v>
      </c>
      <c r="E246" s="134">
        <f>IFERROR(VLOOKUP(B246,'Egyéni lista'!$B$4:$L$263,4,0),0)</f>
        <v>0</v>
      </c>
      <c r="F246" s="134">
        <f>IFERROR(VLOOKUP(B246,'Egyéni lista'!$B$4:$L$263,5,0),0)</f>
        <v>0</v>
      </c>
      <c r="G246" s="134">
        <f>IFERROR(VLOOKUP(B246,'Egyéni lista'!$B$4:$L$263,6,0),0)</f>
        <v>0</v>
      </c>
      <c r="H246" s="134">
        <f>IFERROR(VLOOKUP(B246,'Egyéni lista'!$B$4:$L$263,7,0),0)</f>
        <v>0</v>
      </c>
      <c r="I246" s="135">
        <f>IFERROR(VLOOKUP(B246,'Egyéni lista'!$B$4:$L$263,8,0),0)</f>
        <v>0</v>
      </c>
      <c r="J246" s="133">
        <f>IFERROR(VLOOKUP(B246,'Egyéni lista'!$B$4:$L$263,9,0),0)</f>
        <v>0</v>
      </c>
      <c r="K246" s="141">
        <f>IFERROR(VLOOKUP(B246,'Egyéni lista'!$B$4:$L$263,10,0),0)</f>
        <v>0</v>
      </c>
      <c r="L246" s="45">
        <f>IFERROR(VLOOKUP(B246,'Egyéni lista'!$B$4:$L$263,11,0),0)</f>
        <v>0</v>
      </c>
      <c r="M246" s="42">
        <f t="shared" ref="M246" si="210">SUM(E244:H247)</f>
        <v>0</v>
      </c>
    </row>
    <row r="247" spans="1:13" ht="15.75" hidden="1" thickBot="1" x14ac:dyDescent="0.25">
      <c r="A247" s="218"/>
      <c r="B247" s="74"/>
      <c r="C247" s="46">
        <f>IFERROR(VLOOKUP(B247,'Egyéni lista'!$B$4:$L$263,2,0),0)</f>
        <v>0</v>
      </c>
      <c r="D247" s="47">
        <f>IFERROR(VLOOKUP(B247,'Egyéni lista'!$B$4:$L$263,3,0),0)</f>
        <v>0</v>
      </c>
      <c r="E247" s="136">
        <f>IFERROR(VLOOKUP(B247,'Egyéni lista'!$B$4:$L$263,4,0),0)</f>
        <v>0</v>
      </c>
      <c r="F247" s="137">
        <f>IFERROR(VLOOKUP(B247,'Egyéni lista'!$B$4:$L$263,5,0),0)</f>
        <v>0</v>
      </c>
      <c r="G247" s="137">
        <f>IFERROR(VLOOKUP(B247,'Egyéni lista'!$B$4:$L$263,6,0),0)</f>
        <v>0</v>
      </c>
      <c r="H247" s="137">
        <f>IFERROR(VLOOKUP(B247,'Egyéni lista'!$B$4:$L$263,7,0),0)</f>
        <v>0</v>
      </c>
      <c r="I247" s="138">
        <f>IFERROR(VLOOKUP(B247,'Egyéni lista'!$B$4:$L$263,8,0),0)</f>
        <v>0</v>
      </c>
      <c r="J247" s="139">
        <f>IFERROR(VLOOKUP(B247,'Egyéni lista'!$B$4:$L$263,9,0),0)</f>
        <v>0</v>
      </c>
      <c r="K247" s="142">
        <f>IFERROR(VLOOKUP(B247,'Egyéni lista'!$B$4:$L$263,10,0),0)</f>
        <v>0</v>
      </c>
      <c r="L247" s="48">
        <f>IFERROR(VLOOKUP(B247,'Egyéni lista'!$B$4:$L$263,11,0),0)</f>
        <v>0</v>
      </c>
      <c r="M247" s="49">
        <f t="shared" ref="M247" si="211">SUM(E244:H247)</f>
        <v>0</v>
      </c>
    </row>
    <row r="248" spans="1:13" ht="15" hidden="1" x14ac:dyDescent="0.2">
      <c r="A248" s="216" t="s">
        <v>77</v>
      </c>
      <c r="B248" s="72"/>
      <c r="C248" s="35">
        <f>IFERROR(VLOOKUP(B248,'Egyéni lista'!$B$4:$L$263,2,0),0)</f>
        <v>0</v>
      </c>
      <c r="D248" s="40">
        <f>IFERROR(VLOOKUP(B248,'Egyéni lista'!$B$4:$L$263,3,0),0)</f>
        <v>0</v>
      </c>
      <c r="E248" s="28">
        <f>IFERROR(VLOOKUP(B248,'Egyéni lista'!$B$4:$L$263,4,0),0)</f>
        <v>0</v>
      </c>
      <c r="F248" s="28">
        <f>IFERROR(VLOOKUP(B248,'Egyéni lista'!$B$4:$L$263,5,0),0)</f>
        <v>0</v>
      </c>
      <c r="G248" s="28">
        <f>IFERROR(VLOOKUP(B248,'Egyéni lista'!$B$4:$L$263,6,0),0)</f>
        <v>0</v>
      </c>
      <c r="H248" s="28">
        <f>IFERROR(VLOOKUP(B248,'Egyéni lista'!$B$4:$L$263,7,0),0)</f>
        <v>0</v>
      </c>
      <c r="I248" s="121">
        <f>IFERROR(VLOOKUP(B248,'Egyéni lista'!$B$4:$L$263,8,0),0)</f>
        <v>0</v>
      </c>
      <c r="J248" s="132">
        <f>IFERROR(VLOOKUP(B248,'Egyéni lista'!$B$4:$L$263,9,0),0)</f>
        <v>0</v>
      </c>
      <c r="K248" s="140">
        <f>IFERROR(VLOOKUP(B248,'Egyéni lista'!$B$4:$L$263,10,0),0)</f>
        <v>0</v>
      </c>
      <c r="L248" s="37">
        <f>IFERROR(VLOOKUP(B248,'Egyéni lista'!$B$4:$L$263,11,0),0)</f>
        <v>0</v>
      </c>
      <c r="M248" s="38">
        <f t="shared" ref="M248" si="212">SUM(E248:H251)</f>
        <v>0</v>
      </c>
    </row>
    <row r="249" spans="1:13" ht="15" hidden="1" x14ac:dyDescent="0.2">
      <c r="A249" s="217"/>
      <c r="B249" s="73"/>
      <c r="C249" s="39">
        <f>IFERROR(VLOOKUP(B249,'Egyéni lista'!$B$4:$L$263,2,0),0)</f>
        <v>0</v>
      </c>
      <c r="D249" s="40">
        <f>IFERROR(VLOOKUP(B249,'Egyéni lista'!$B$4:$L$263,3,0),0)</f>
        <v>0</v>
      </c>
      <c r="E249" s="20">
        <f>IFERROR(VLOOKUP(B249,'Egyéni lista'!$B$4:$L$263,4,0),0)</f>
        <v>0</v>
      </c>
      <c r="F249" s="20">
        <f>IFERROR(VLOOKUP(B249,'Egyéni lista'!$B$4:$L$263,5,0),0)</f>
        <v>0</v>
      </c>
      <c r="G249" s="20">
        <f>IFERROR(VLOOKUP(B249,'Egyéni lista'!$B$4:$L$263,6,0),0)</f>
        <v>0</v>
      </c>
      <c r="H249" s="20">
        <f>IFERROR(VLOOKUP(B249,'Egyéni lista'!$B$4:$L$263,7,0),0)</f>
        <v>0</v>
      </c>
      <c r="I249" s="122">
        <f>IFERROR(VLOOKUP(B249,'Egyéni lista'!$B$4:$L$263,8,0),0)</f>
        <v>0</v>
      </c>
      <c r="J249" s="132">
        <f>IFERROR(VLOOKUP(B249,'Egyéni lista'!$B$4:$L$263,9,0),0)</f>
        <v>0</v>
      </c>
      <c r="K249" s="140">
        <f>IFERROR(VLOOKUP(B249,'Egyéni lista'!$B$4:$L$263,10,0),0)</f>
        <v>0</v>
      </c>
      <c r="L249" s="41">
        <f>IFERROR(VLOOKUP(B249,'Egyéni lista'!$B$4:$L$263,11,0),0)</f>
        <v>0</v>
      </c>
      <c r="M249" s="42">
        <f t="shared" ref="M249" si="213">SUM(E248:H251)</f>
        <v>0</v>
      </c>
    </row>
    <row r="250" spans="1:13" ht="15" hidden="1" x14ac:dyDescent="0.2">
      <c r="A250" s="217"/>
      <c r="B250" s="73"/>
      <c r="C250" s="43">
        <f>IFERROR(VLOOKUP(B250,'Egyéni lista'!$B$4:$L$263,2,0),0)</f>
        <v>0</v>
      </c>
      <c r="D250" s="44">
        <f>IFERROR(VLOOKUP(B250,'Egyéni lista'!$B$4:$L$263,3,0),0)</f>
        <v>0</v>
      </c>
      <c r="E250" s="134">
        <f>IFERROR(VLOOKUP(B250,'Egyéni lista'!$B$4:$L$263,4,0),0)</f>
        <v>0</v>
      </c>
      <c r="F250" s="134">
        <f>IFERROR(VLOOKUP(B250,'Egyéni lista'!$B$4:$L$263,5,0),0)</f>
        <v>0</v>
      </c>
      <c r="G250" s="134">
        <f>IFERROR(VLOOKUP(B250,'Egyéni lista'!$B$4:$L$263,6,0),0)</f>
        <v>0</v>
      </c>
      <c r="H250" s="134">
        <f>IFERROR(VLOOKUP(B250,'Egyéni lista'!$B$4:$L$263,7,0),0)</f>
        <v>0</v>
      </c>
      <c r="I250" s="135">
        <f>IFERROR(VLOOKUP(B250,'Egyéni lista'!$B$4:$L$263,8,0),0)</f>
        <v>0</v>
      </c>
      <c r="J250" s="133">
        <f>IFERROR(VLOOKUP(B250,'Egyéni lista'!$B$4:$L$263,9,0),0)</f>
        <v>0</v>
      </c>
      <c r="K250" s="141">
        <f>IFERROR(VLOOKUP(B250,'Egyéni lista'!$B$4:$L$263,10,0),0)</f>
        <v>0</v>
      </c>
      <c r="L250" s="45">
        <f>IFERROR(VLOOKUP(B250,'Egyéni lista'!$B$4:$L$263,11,0),0)</f>
        <v>0</v>
      </c>
      <c r="M250" s="42">
        <f t="shared" ref="M250" si="214">SUM(E248:H251)</f>
        <v>0</v>
      </c>
    </row>
    <row r="251" spans="1:13" ht="15.75" hidden="1" thickBot="1" x14ac:dyDescent="0.25">
      <c r="A251" s="218"/>
      <c r="B251" s="74"/>
      <c r="C251" s="46">
        <f>IFERROR(VLOOKUP(B251,'Egyéni lista'!$B$4:$L$263,2,0),0)</f>
        <v>0</v>
      </c>
      <c r="D251" s="47">
        <f>IFERROR(VLOOKUP(B251,'Egyéni lista'!$B$4:$L$263,3,0),0)</f>
        <v>0</v>
      </c>
      <c r="E251" s="136">
        <f>IFERROR(VLOOKUP(B251,'Egyéni lista'!$B$4:$L$263,4,0),0)</f>
        <v>0</v>
      </c>
      <c r="F251" s="137">
        <f>IFERROR(VLOOKUP(B251,'Egyéni lista'!$B$4:$L$263,5,0),0)</f>
        <v>0</v>
      </c>
      <c r="G251" s="137">
        <f>IFERROR(VLOOKUP(B251,'Egyéni lista'!$B$4:$L$263,6,0),0)</f>
        <v>0</v>
      </c>
      <c r="H251" s="137">
        <f>IFERROR(VLOOKUP(B251,'Egyéni lista'!$B$4:$L$263,7,0),0)</f>
        <v>0</v>
      </c>
      <c r="I251" s="138">
        <f>IFERROR(VLOOKUP(B251,'Egyéni lista'!$B$4:$L$263,8,0),0)</f>
        <v>0</v>
      </c>
      <c r="J251" s="139">
        <f>IFERROR(VLOOKUP(B251,'Egyéni lista'!$B$4:$L$263,9,0),0)</f>
        <v>0</v>
      </c>
      <c r="K251" s="142">
        <f>IFERROR(VLOOKUP(B251,'Egyéni lista'!$B$4:$L$263,10,0),0)</f>
        <v>0</v>
      </c>
      <c r="L251" s="48">
        <f>IFERROR(VLOOKUP(B251,'Egyéni lista'!$B$4:$L$263,11,0),0)</f>
        <v>0</v>
      </c>
      <c r="M251" s="49">
        <f t="shared" ref="M251" si="215">SUM(E248:H251)</f>
        <v>0</v>
      </c>
    </row>
    <row r="252" spans="1:13" ht="15" hidden="1" x14ac:dyDescent="0.2">
      <c r="A252" s="216" t="s">
        <v>78</v>
      </c>
      <c r="B252" s="72"/>
      <c r="C252" s="35">
        <f>IFERROR(VLOOKUP(B252,'Egyéni lista'!$B$4:$L$263,2,0),0)</f>
        <v>0</v>
      </c>
      <c r="D252" s="40">
        <f>IFERROR(VLOOKUP(B252,'Egyéni lista'!$B$4:$L$263,3,0),0)</f>
        <v>0</v>
      </c>
      <c r="E252" s="28">
        <f>IFERROR(VLOOKUP(B252,'Egyéni lista'!$B$4:$L$263,4,0),0)</f>
        <v>0</v>
      </c>
      <c r="F252" s="28">
        <f>IFERROR(VLOOKUP(B252,'Egyéni lista'!$B$4:$L$263,5,0),0)</f>
        <v>0</v>
      </c>
      <c r="G252" s="28">
        <f>IFERROR(VLOOKUP(B252,'Egyéni lista'!$B$4:$L$263,6,0),0)</f>
        <v>0</v>
      </c>
      <c r="H252" s="28">
        <f>IFERROR(VLOOKUP(B252,'Egyéni lista'!$B$4:$L$263,7,0),0)</f>
        <v>0</v>
      </c>
      <c r="I252" s="121">
        <f>IFERROR(VLOOKUP(B252,'Egyéni lista'!$B$4:$L$263,8,0),0)</f>
        <v>0</v>
      </c>
      <c r="J252" s="132">
        <f>IFERROR(VLOOKUP(B252,'Egyéni lista'!$B$4:$L$263,9,0),0)</f>
        <v>0</v>
      </c>
      <c r="K252" s="140">
        <f>IFERROR(VLOOKUP(B252,'Egyéni lista'!$B$4:$L$263,10,0),0)</f>
        <v>0</v>
      </c>
      <c r="L252" s="37">
        <f>IFERROR(VLOOKUP(B252,'Egyéni lista'!$B$4:$L$263,11,0),0)</f>
        <v>0</v>
      </c>
      <c r="M252" s="38">
        <f t="shared" ref="M252" si="216">SUM(E252:H255)</f>
        <v>0</v>
      </c>
    </row>
    <row r="253" spans="1:13" ht="15" hidden="1" x14ac:dyDescent="0.2">
      <c r="A253" s="217"/>
      <c r="B253" s="73"/>
      <c r="C253" s="39">
        <f>IFERROR(VLOOKUP(B253,'Egyéni lista'!$B$4:$L$263,2,0),0)</f>
        <v>0</v>
      </c>
      <c r="D253" s="40">
        <f>IFERROR(VLOOKUP(B253,'Egyéni lista'!$B$4:$L$263,3,0),0)</f>
        <v>0</v>
      </c>
      <c r="E253" s="20">
        <f>IFERROR(VLOOKUP(B253,'Egyéni lista'!$B$4:$L$263,4,0),0)</f>
        <v>0</v>
      </c>
      <c r="F253" s="20">
        <f>IFERROR(VLOOKUP(B253,'Egyéni lista'!$B$4:$L$263,5,0),0)</f>
        <v>0</v>
      </c>
      <c r="G253" s="20">
        <f>IFERROR(VLOOKUP(B253,'Egyéni lista'!$B$4:$L$263,6,0),0)</f>
        <v>0</v>
      </c>
      <c r="H253" s="20">
        <f>IFERROR(VLOOKUP(B253,'Egyéni lista'!$B$4:$L$263,7,0),0)</f>
        <v>0</v>
      </c>
      <c r="I253" s="122">
        <f>IFERROR(VLOOKUP(B253,'Egyéni lista'!$B$4:$L$263,8,0),0)</f>
        <v>0</v>
      </c>
      <c r="J253" s="132">
        <f>IFERROR(VLOOKUP(B253,'Egyéni lista'!$B$4:$L$263,9,0),0)</f>
        <v>0</v>
      </c>
      <c r="K253" s="140">
        <f>IFERROR(VLOOKUP(B253,'Egyéni lista'!$B$4:$L$263,10,0),0)</f>
        <v>0</v>
      </c>
      <c r="L253" s="41">
        <f>IFERROR(VLOOKUP(B253,'Egyéni lista'!$B$4:$L$263,11,0),0)</f>
        <v>0</v>
      </c>
      <c r="M253" s="42">
        <f t="shared" ref="M253" si="217">SUM(E252:H255)</f>
        <v>0</v>
      </c>
    </row>
    <row r="254" spans="1:13" ht="15" hidden="1" x14ac:dyDescent="0.2">
      <c r="A254" s="217"/>
      <c r="B254" s="73"/>
      <c r="C254" s="43">
        <f>IFERROR(VLOOKUP(B254,'Egyéni lista'!$B$4:$L$263,2,0),0)</f>
        <v>0</v>
      </c>
      <c r="D254" s="44">
        <f>IFERROR(VLOOKUP(B254,'Egyéni lista'!$B$4:$L$263,3,0),0)</f>
        <v>0</v>
      </c>
      <c r="E254" s="134">
        <f>IFERROR(VLOOKUP(B254,'Egyéni lista'!$B$4:$L$263,4,0),0)</f>
        <v>0</v>
      </c>
      <c r="F254" s="134">
        <f>IFERROR(VLOOKUP(B254,'Egyéni lista'!$B$4:$L$263,5,0),0)</f>
        <v>0</v>
      </c>
      <c r="G254" s="134">
        <f>IFERROR(VLOOKUP(B254,'Egyéni lista'!$B$4:$L$263,6,0),0)</f>
        <v>0</v>
      </c>
      <c r="H254" s="134">
        <f>IFERROR(VLOOKUP(B254,'Egyéni lista'!$B$4:$L$263,7,0),0)</f>
        <v>0</v>
      </c>
      <c r="I254" s="135">
        <f>IFERROR(VLOOKUP(B254,'Egyéni lista'!$B$4:$L$263,8,0),0)</f>
        <v>0</v>
      </c>
      <c r="J254" s="133">
        <f>IFERROR(VLOOKUP(B254,'Egyéni lista'!$B$4:$L$263,9,0),0)</f>
        <v>0</v>
      </c>
      <c r="K254" s="141">
        <f>IFERROR(VLOOKUP(B254,'Egyéni lista'!$B$4:$L$263,10,0),0)</f>
        <v>0</v>
      </c>
      <c r="L254" s="45">
        <f>IFERROR(VLOOKUP(B254,'Egyéni lista'!$B$4:$L$263,11,0),0)</f>
        <v>0</v>
      </c>
      <c r="M254" s="42">
        <f t="shared" ref="M254" si="218">SUM(E252:H255)</f>
        <v>0</v>
      </c>
    </row>
    <row r="255" spans="1:13" ht="15.75" hidden="1" thickBot="1" x14ac:dyDescent="0.25">
      <c r="A255" s="218"/>
      <c r="B255" s="74"/>
      <c r="C255" s="46">
        <f>IFERROR(VLOOKUP(B255,'Egyéni lista'!$B$4:$L$263,2,0),0)</f>
        <v>0</v>
      </c>
      <c r="D255" s="47">
        <f>IFERROR(VLOOKUP(B255,'Egyéni lista'!$B$4:$L$263,3,0),0)</f>
        <v>0</v>
      </c>
      <c r="E255" s="136">
        <f>IFERROR(VLOOKUP(B255,'Egyéni lista'!$B$4:$L$263,4,0),0)</f>
        <v>0</v>
      </c>
      <c r="F255" s="137">
        <f>IFERROR(VLOOKUP(B255,'Egyéni lista'!$B$4:$L$263,5,0),0)</f>
        <v>0</v>
      </c>
      <c r="G255" s="137">
        <f>IFERROR(VLOOKUP(B255,'Egyéni lista'!$B$4:$L$263,6,0),0)</f>
        <v>0</v>
      </c>
      <c r="H255" s="137">
        <f>IFERROR(VLOOKUP(B255,'Egyéni lista'!$B$4:$L$263,7,0),0)</f>
        <v>0</v>
      </c>
      <c r="I255" s="138">
        <f>IFERROR(VLOOKUP(B255,'Egyéni lista'!$B$4:$L$263,8,0),0)</f>
        <v>0</v>
      </c>
      <c r="J255" s="139">
        <f>IFERROR(VLOOKUP(B255,'Egyéni lista'!$B$4:$L$263,9,0),0)</f>
        <v>0</v>
      </c>
      <c r="K255" s="142">
        <f>IFERROR(VLOOKUP(B255,'Egyéni lista'!$B$4:$L$263,10,0),0)</f>
        <v>0</v>
      </c>
      <c r="L255" s="48">
        <f>IFERROR(VLOOKUP(B255,'Egyéni lista'!$B$4:$L$263,11,0),0)</f>
        <v>0</v>
      </c>
      <c r="M255" s="49">
        <f t="shared" ref="M255" si="219">SUM(E252:H255)</f>
        <v>0</v>
      </c>
    </row>
    <row r="256" spans="1:13" ht="15" hidden="1" x14ac:dyDescent="0.2">
      <c r="A256" s="216" t="s">
        <v>79</v>
      </c>
      <c r="B256" s="72"/>
      <c r="C256" s="35">
        <f>IFERROR(VLOOKUP(B256,'Egyéni lista'!$B$4:$L$263,2,0),0)</f>
        <v>0</v>
      </c>
      <c r="D256" s="40">
        <f>IFERROR(VLOOKUP(B256,'Egyéni lista'!$B$4:$L$263,3,0),0)</f>
        <v>0</v>
      </c>
      <c r="E256" s="28">
        <f>IFERROR(VLOOKUP(B256,'Egyéni lista'!$B$4:$L$263,4,0),0)</f>
        <v>0</v>
      </c>
      <c r="F256" s="28">
        <f>IFERROR(VLOOKUP(B256,'Egyéni lista'!$B$4:$L$263,5,0),0)</f>
        <v>0</v>
      </c>
      <c r="G256" s="28">
        <f>IFERROR(VLOOKUP(B256,'Egyéni lista'!$B$4:$L$263,6,0),0)</f>
        <v>0</v>
      </c>
      <c r="H256" s="28">
        <f>IFERROR(VLOOKUP(B256,'Egyéni lista'!$B$4:$L$263,7,0),0)</f>
        <v>0</v>
      </c>
      <c r="I256" s="121">
        <f>IFERROR(VLOOKUP(B256,'Egyéni lista'!$B$4:$L$263,8,0),0)</f>
        <v>0</v>
      </c>
      <c r="J256" s="132">
        <f>IFERROR(VLOOKUP(B256,'Egyéni lista'!$B$4:$L$263,9,0),0)</f>
        <v>0</v>
      </c>
      <c r="K256" s="140">
        <f>IFERROR(VLOOKUP(B256,'Egyéni lista'!$B$4:$L$263,10,0),0)</f>
        <v>0</v>
      </c>
      <c r="L256" s="37">
        <f>IFERROR(VLOOKUP(B256,'Egyéni lista'!$B$4:$L$263,11,0),0)</f>
        <v>0</v>
      </c>
      <c r="M256" s="38">
        <f t="shared" ref="M256" si="220">SUM(E256:H259)</f>
        <v>0</v>
      </c>
    </row>
    <row r="257" spans="1:13" ht="15" hidden="1" x14ac:dyDescent="0.2">
      <c r="A257" s="217"/>
      <c r="B257" s="73"/>
      <c r="C257" s="39">
        <f>IFERROR(VLOOKUP(B257,'Egyéni lista'!$B$4:$L$263,2,0),0)</f>
        <v>0</v>
      </c>
      <c r="D257" s="40">
        <f>IFERROR(VLOOKUP(B257,'Egyéni lista'!$B$4:$L$263,3,0),0)</f>
        <v>0</v>
      </c>
      <c r="E257" s="20">
        <f>IFERROR(VLOOKUP(B257,'Egyéni lista'!$B$4:$L$263,4,0),0)</f>
        <v>0</v>
      </c>
      <c r="F257" s="20">
        <f>IFERROR(VLOOKUP(B257,'Egyéni lista'!$B$4:$L$263,5,0),0)</f>
        <v>0</v>
      </c>
      <c r="G257" s="20">
        <f>IFERROR(VLOOKUP(B257,'Egyéni lista'!$B$4:$L$263,6,0),0)</f>
        <v>0</v>
      </c>
      <c r="H257" s="20">
        <f>IFERROR(VLOOKUP(B257,'Egyéni lista'!$B$4:$L$263,7,0),0)</f>
        <v>0</v>
      </c>
      <c r="I257" s="122">
        <f>IFERROR(VLOOKUP(B257,'Egyéni lista'!$B$4:$L$263,8,0),0)</f>
        <v>0</v>
      </c>
      <c r="J257" s="132">
        <f>IFERROR(VLOOKUP(B257,'Egyéni lista'!$B$4:$L$263,9,0),0)</f>
        <v>0</v>
      </c>
      <c r="K257" s="140">
        <f>IFERROR(VLOOKUP(B257,'Egyéni lista'!$B$4:$L$263,10,0),0)</f>
        <v>0</v>
      </c>
      <c r="L257" s="41">
        <f>IFERROR(VLOOKUP(B257,'Egyéni lista'!$B$4:$L$263,11,0),0)</f>
        <v>0</v>
      </c>
      <c r="M257" s="42">
        <f t="shared" ref="M257" si="221">SUM(E256:H259)</f>
        <v>0</v>
      </c>
    </row>
    <row r="258" spans="1:13" ht="15" hidden="1" x14ac:dyDescent="0.2">
      <c r="A258" s="217"/>
      <c r="B258" s="73"/>
      <c r="C258" s="43">
        <f>IFERROR(VLOOKUP(B258,'Egyéni lista'!$B$4:$L$263,2,0),0)</f>
        <v>0</v>
      </c>
      <c r="D258" s="44">
        <f>IFERROR(VLOOKUP(B258,'Egyéni lista'!$B$4:$L$263,3,0),0)</f>
        <v>0</v>
      </c>
      <c r="E258" s="134">
        <f>IFERROR(VLOOKUP(B258,'Egyéni lista'!$B$4:$L$263,4,0),0)</f>
        <v>0</v>
      </c>
      <c r="F258" s="134">
        <f>IFERROR(VLOOKUP(B258,'Egyéni lista'!$B$4:$L$263,5,0),0)</f>
        <v>0</v>
      </c>
      <c r="G258" s="134">
        <f>IFERROR(VLOOKUP(B258,'Egyéni lista'!$B$4:$L$263,6,0),0)</f>
        <v>0</v>
      </c>
      <c r="H258" s="134">
        <f>IFERROR(VLOOKUP(B258,'Egyéni lista'!$B$4:$L$263,7,0),0)</f>
        <v>0</v>
      </c>
      <c r="I258" s="135">
        <f>IFERROR(VLOOKUP(B258,'Egyéni lista'!$B$4:$L$263,8,0),0)</f>
        <v>0</v>
      </c>
      <c r="J258" s="133">
        <f>IFERROR(VLOOKUP(B258,'Egyéni lista'!$B$4:$L$263,9,0),0)</f>
        <v>0</v>
      </c>
      <c r="K258" s="141">
        <f>IFERROR(VLOOKUP(B258,'Egyéni lista'!$B$4:$L$263,10,0),0)</f>
        <v>0</v>
      </c>
      <c r="L258" s="45">
        <f>IFERROR(VLOOKUP(B258,'Egyéni lista'!$B$4:$L$263,11,0),0)</f>
        <v>0</v>
      </c>
      <c r="M258" s="42">
        <f t="shared" ref="M258" si="222">SUM(E256:H259)</f>
        <v>0</v>
      </c>
    </row>
    <row r="259" spans="1:13" ht="15.75" hidden="1" thickBot="1" x14ac:dyDescent="0.25">
      <c r="A259" s="218"/>
      <c r="B259" s="74"/>
      <c r="C259" s="46">
        <f>IFERROR(VLOOKUP(B259,'Egyéni lista'!$B$4:$L$263,2,0),0)</f>
        <v>0</v>
      </c>
      <c r="D259" s="47">
        <f>IFERROR(VLOOKUP(B259,'Egyéni lista'!$B$4:$L$263,3,0),0)</f>
        <v>0</v>
      </c>
      <c r="E259" s="136">
        <f>IFERROR(VLOOKUP(B259,'Egyéni lista'!$B$4:$L$263,4,0),0)</f>
        <v>0</v>
      </c>
      <c r="F259" s="137">
        <f>IFERROR(VLOOKUP(B259,'Egyéni lista'!$B$4:$L$263,5,0),0)</f>
        <v>0</v>
      </c>
      <c r="G259" s="137">
        <f>IFERROR(VLOOKUP(B259,'Egyéni lista'!$B$4:$L$263,6,0),0)</f>
        <v>0</v>
      </c>
      <c r="H259" s="137">
        <f>IFERROR(VLOOKUP(B259,'Egyéni lista'!$B$4:$L$263,7,0),0)</f>
        <v>0</v>
      </c>
      <c r="I259" s="138">
        <f>IFERROR(VLOOKUP(B259,'Egyéni lista'!$B$4:$L$263,8,0),0)</f>
        <v>0</v>
      </c>
      <c r="J259" s="139">
        <f>IFERROR(VLOOKUP(B259,'Egyéni lista'!$B$4:$L$263,9,0),0)</f>
        <v>0</v>
      </c>
      <c r="K259" s="142">
        <f>IFERROR(VLOOKUP(B259,'Egyéni lista'!$B$4:$L$263,10,0),0)</f>
        <v>0</v>
      </c>
      <c r="L259" s="48">
        <f>IFERROR(VLOOKUP(B259,'Egyéni lista'!$B$4:$L$263,11,0),0)</f>
        <v>0</v>
      </c>
      <c r="M259" s="49">
        <f t="shared" ref="M259" si="223">SUM(E256:H259)</f>
        <v>0</v>
      </c>
    </row>
    <row r="260" spans="1:13" ht="15" hidden="1" x14ac:dyDescent="0.2">
      <c r="A260" s="216" t="s">
        <v>80</v>
      </c>
      <c r="B260" s="72"/>
      <c r="C260" s="35">
        <f>IFERROR(VLOOKUP(B260,'Egyéni lista'!$B$4:$L$263,2,0),0)</f>
        <v>0</v>
      </c>
      <c r="D260" s="40">
        <f>IFERROR(VLOOKUP(B260,'Egyéni lista'!$B$4:$L$263,3,0),0)</f>
        <v>0</v>
      </c>
      <c r="E260" s="28">
        <f>IFERROR(VLOOKUP(B260,'Egyéni lista'!$B$4:$L$263,4,0),0)</f>
        <v>0</v>
      </c>
      <c r="F260" s="28">
        <f>IFERROR(VLOOKUP(B260,'Egyéni lista'!$B$4:$L$263,5,0),0)</f>
        <v>0</v>
      </c>
      <c r="G260" s="28">
        <f>IFERROR(VLOOKUP(B260,'Egyéni lista'!$B$4:$L$263,6,0),0)</f>
        <v>0</v>
      </c>
      <c r="H260" s="28">
        <f>IFERROR(VLOOKUP(B260,'Egyéni lista'!$B$4:$L$263,7,0),0)</f>
        <v>0</v>
      </c>
      <c r="I260" s="121">
        <f>IFERROR(VLOOKUP(B260,'Egyéni lista'!$B$4:$L$263,8,0),0)</f>
        <v>0</v>
      </c>
      <c r="J260" s="132">
        <f>IFERROR(VLOOKUP(B260,'Egyéni lista'!$B$4:$L$263,9,0),0)</f>
        <v>0</v>
      </c>
      <c r="K260" s="140">
        <f>IFERROR(VLOOKUP(B260,'Egyéni lista'!$B$4:$L$263,10,0),0)</f>
        <v>0</v>
      </c>
      <c r="L260" s="37">
        <f>IFERROR(VLOOKUP(B260,'Egyéni lista'!$B$4:$L$263,11,0),0)</f>
        <v>0</v>
      </c>
      <c r="M260" s="38">
        <f t="shared" ref="M260" si="224">SUM(E260:H263)</f>
        <v>0</v>
      </c>
    </row>
    <row r="261" spans="1:13" ht="15" hidden="1" x14ac:dyDescent="0.2">
      <c r="A261" s="217"/>
      <c r="B261" s="73"/>
      <c r="C261" s="39">
        <f>IFERROR(VLOOKUP(B261,'Egyéni lista'!$B$4:$L$263,2,0),0)</f>
        <v>0</v>
      </c>
      <c r="D261" s="40">
        <f>IFERROR(VLOOKUP(B261,'Egyéni lista'!$B$4:$L$263,3,0),0)</f>
        <v>0</v>
      </c>
      <c r="E261" s="20">
        <f>IFERROR(VLOOKUP(B261,'Egyéni lista'!$B$4:$L$263,4,0),0)</f>
        <v>0</v>
      </c>
      <c r="F261" s="20">
        <f>IFERROR(VLOOKUP(B261,'Egyéni lista'!$B$4:$L$263,5,0),0)</f>
        <v>0</v>
      </c>
      <c r="G261" s="20">
        <f>IFERROR(VLOOKUP(B261,'Egyéni lista'!$B$4:$L$263,6,0),0)</f>
        <v>0</v>
      </c>
      <c r="H261" s="20">
        <f>IFERROR(VLOOKUP(B261,'Egyéni lista'!$B$4:$L$263,7,0),0)</f>
        <v>0</v>
      </c>
      <c r="I261" s="122">
        <f>IFERROR(VLOOKUP(B261,'Egyéni lista'!$B$4:$L$263,8,0),0)</f>
        <v>0</v>
      </c>
      <c r="J261" s="132">
        <f>IFERROR(VLOOKUP(B261,'Egyéni lista'!$B$4:$L$263,9,0),0)</f>
        <v>0</v>
      </c>
      <c r="K261" s="140">
        <f>IFERROR(VLOOKUP(B261,'Egyéni lista'!$B$4:$L$263,10,0),0)</f>
        <v>0</v>
      </c>
      <c r="L261" s="41">
        <f>IFERROR(VLOOKUP(B261,'Egyéni lista'!$B$4:$L$263,11,0),0)</f>
        <v>0</v>
      </c>
      <c r="M261" s="42">
        <f t="shared" ref="M261" si="225">SUM(E260:H263)</f>
        <v>0</v>
      </c>
    </row>
    <row r="262" spans="1:13" ht="15" hidden="1" x14ac:dyDescent="0.2">
      <c r="A262" s="217"/>
      <c r="B262" s="73"/>
      <c r="C262" s="43">
        <f>IFERROR(VLOOKUP(B262,'Egyéni lista'!$B$4:$L$263,2,0),0)</f>
        <v>0</v>
      </c>
      <c r="D262" s="44">
        <f>IFERROR(VLOOKUP(B262,'Egyéni lista'!$B$4:$L$263,3,0),0)</f>
        <v>0</v>
      </c>
      <c r="E262" s="134">
        <f>IFERROR(VLOOKUP(B262,'Egyéni lista'!$B$4:$L$263,4,0),0)</f>
        <v>0</v>
      </c>
      <c r="F262" s="134">
        <f>IFERROR(VLOOKUP(B262,'Egyéni lista'!$B$4:$L$263,5,0),0)</f>
        <v>0</v>
      </c>
      <c r="G262" s="134">
        <f>IFERROR(VLOOKUP(B262,'Egyéni lista'!$B$4:$L$263,6,0),0)</f>
        <v>0</v>
      </c>
      <c r="H262" s="134">
        <f>IFERROR(VLOOKUP(B262,'Egyéni lista'!$B$4:$L$263,7,0),0)</f>
        <v>0</v>
      </c>
      <c r="I262" s="135">
        <f>IFERROR(VLOOKUP(B262,'Egyéni lista'!$B$4:$L$263,8,0),0)</f>
        <v>0</v>
      </c>
      <c r="J262" s="133">
        <f>IFERROR(VLOOKUP(B262,'Egyéni lista'!$B$4:$L$263,9,0),0)</f>
        <v>0</v>
      </c>
      <c r="K262" s="141">
        <f>IFERROR(VLOOKUP(B262,'Egyéni lista'!$B$4:$L$263,10,0),0)</f>
        <v>0</v>
      </c>
      <c r="L262" s="45">
        <f>IFERROR(VLOOKUP(B262,'Egyéni lista'!$B$4:$L$263,11,0),0)</f>
        <v>0</v>
      </c>
      <c r="M262" s="42">
        <f t="shared" ref="M262" si="226">SUM(E260:H263)</f>
        <v>0</v>
      </c>
    </row>
    <row r="263" spans="1:13" ht="15.75" hidden="1" thickBot="1" x14ac:dyDescent="0.25">
      <c r="A263" s="218"/>
      <c r="B263" s="74"/>
      <c r="C263" s="46">
        <f>IFERROR(VLOOKUP(B263,'Egyéni lista'!$B$4:$L$263,2,0),0)</f>
        <v>0</v>
      </c>
      <c r="D263" s="47">
        <f>IFERROR(VLOOKUP(B263,'Egyéni lista'!$B$4:$L$263,3,0),0)</f>
        <v>0</v>
      </c>
      <c r="E263" s="136">
        <f>IFERROR(VLOOKUP(B263,'Egyéni lista'!$B$4:$L$263,4,0),0)</f>
        <v>0</v>
      </c>
      <c r="F263" s="137">
        <f>IFERROR(VLOOKUP(B263,'Egyéni lista'!$B$4:$L$263,5,0),0)</f>
        <v>0</v>
      </c>
      <c r="G263" s="137">
        <f>IFERROR(VLOOKUP(B263,'Egyéni lista'!$B$4:$L$263,6,0),0)</f>
        <v>0</v>
      </c>
      <c r="H263" s="137">
        <f>IFERROR(VLOOKUP(B263,'Egyéni lista'!$B$4:$L$263,7,0),0)</f>
        <v>0</v>
      </c>
      <c r="I263" s="138">
        <f>IFERROR(VLOOKUP(B263,'Egyéni lista'!$B$4:$L$263,8,0),0)</f>
        <v>0</v>
      </c>
      <c r="J263" s="139">
        <f>IFERROR(VLOOKUP(B263,'Egyéni lista'!$B$4:$L$263,9,0),0)</f>
        <v>0</v>
      </c>
      <c r="K263" s="142">
        <f>IFERROR(VLOOKUP(B263,'Egyéni lista'!$B$4:$L$263,10,0),0)</f>
        <v>0</v>
      </c>
      <c r="L263" s="48">
        <f>IFERROR(VLOOKUP(B263,'Egyéni lista'!$B$4:$L$263,11,0),0)</f>
        <v>0</v>
      </c>
      <c r="M263" s="49">
        <f t="shared" ref="M263" si="227">SUM(E260:H263)</f>
        <v>0</v>
      </c>
    </row>
    <row r="264" spans="1:13" ht="15" hidden="1" x14ac:dyDescent="0.2">
      <c r="A264" s="216" t="s">
        <v>81</v>
      </c>
      <c r="B264" s="72"/>
      <c r="C264" s="35">
        <f>IFERROR(VLOOKUP(B264,'Egyéni lista'!$B$4:$L$263,2,0),0)</f>
        <v>0</v>
      </c>
      <c r="D264" s="40">
        <f>IFERROR(VLOOKUP(B264,'Egyéni lista'!$B$4:$L$263,3,0),0)</f>
        <v>0</v>
      </c>
      <c r="E264" s="28">
        <f>IFERROR(VLOOKUP(B264,'Egyéni lista'!$B$4:$L$263,4,0),0)</f>
        <v>0</v>
      </c>
      <c r="F264" s="28">
        <f>IFERROR(VLOOKUP(B264,'Egyéni lista'!$B$4:$L$263,5,0),0)</f>
        <v>0</v>
      </c>
      <c r="G264" s="28">
        <f>IFERROR(VLOOKUP(B264,'Egyéni lista'!$B$4:$L$263,6,0),0)</f>
        <v>0</v>
      </c>
      <c r="H264" s="28">
        <f>IFERROR(VLOOKUP(B264,'Egyéni lista'!$B$4:$L$263,7,0),0)</f>
        <v>0</v>
      </c>
      <c r="I264" s="121">
        <f>IFERROR(VLOOKUP(B264,'Egyéni lista'!$B$4:$L$263,8,0),0)</f>
        <v>0</v>
      </c>
      <c r="J264" s="132">
        <f>IFERROR(VLOOKUP(B264,'Egyéni lista'!$B$4:$L$263,9,0),0)</f>
        <v>0</v>
      </c>
      <c r="K264" s="140">
        <f>IFERROR(VLOOKUP(B264,'Egyéni lista'!$B$4:$L$263,10,0),0)</f>
        <v>0</v>
      </c>
      <c r="L264" s="37">
        <f>IFERROR(VLOOKUP(B264,'Egyéni lista'!$B$4:$L$263,11,0),0)</f>
        <v>0</v>
      </c>
      <c r="M264" s="38">
        <f t="shared" ref="M264" si="228">SUM(E264:H267)</f>
        <v>0</v>
      </c>
    </row>
    <row r="265" spans="1:13" ht="15" hidden="1" x14ac:dyDescent="0.2">
      <c r="A265" s="217"/>
      <c r="B265" s="73"/>
      <c r="C265" s="39">
        <f>IFERROR(VLOOKUP(B265,'Egyéni lista'!$B$4:$L$263,2,0),0)</f>
        <v>0</v>
      </c>
      <c r="D265" s="40">
        <f>IFERROR(VLOOKUP(B265,'Egyéni lista'!$B$4:$L$263,3,0),0)</f>
        <v>0</v>
      </c>
      <c r="E265" s="20">
        <f>IFERROR(VLOOKUP(B265,'Egyéni lista'!$B$4:$L$263,4,0),0)</f>
        <v>0</v>
      </c>
      <c r="F265" s="20">
        <f>IFERROR(VLOOKUP(B265,'Egyéni lista'!$B$4:$L$263,5,0),0)</f>
        <v>0</v>
      </c>
      <c r="G265" s="20">
        <f>IFERROR(VLOOKUP(B265,'Egyéni lista'!$B$4:$L$263,6,0),0)</f>
        <v>0</v>
      </c>
      <c r="H265" s="20">
        <f>IFERROR(VLOOKUP(B265,'Egyéni lista'!$B$4:$L$263,7,0),0)</f>
        <v>0</v>
      </c>
      <c r="I265" s="122">
        <f>IFERROR(VLOOKUP(B265,'Egyéni lista'!$B$4:$L$263,8,0),0)</f>
        <v>0</v>
      </c>
      <c r="J265" s="132">
        <f>IFERROR(VLOOKUP(B265,'Egyéni lista'!$B$4:$L$263,9,0),0)</f>
        <v>0</v>
      </c>
      <c r="K265" s="140">
        <f>IFERROR(VLOOKUP(B265,'Egyéni lista'!$B$4:$L$263,10,0),0)</f>
        <v>0</v>
      </c>
      <c r="L265" s="41">
        <f>IFERROR(VLOOKUP(B265,'Egyéni lista'!$B$4:$L$263,11,0),0)</f>
        <v>0</v>
      </c>
      <c r="M265" s="42">
        <f t="shared" ref="M265" si="229">SUM(E264:H267)</f>
        <v>0</v>
      </c>
    </row>
    <row r="266" spans="1:13" ht="15" hidden="1" x14ac:dyDescent="0.2">
      <c r="A266" s="217"/>
      <c r="B266" s="73"/>
      <c r="C266" s="43">
        <f>IFERROR(VLOOKUP(B266,'Egyéni lista'!$B$4:$L$263,2,0),0)</f>
        <v>0</v>
      </c>
      <c r="D266" s="44">
        <f>IFERROR(VLOOKUP(B266,'Egyéni lista'!$B$4:$L$263,3,0),0)</f>
        <v>0</v>
      </c>
      <c r="E266" s="134">
        <f>IFERROR(VLOOKUP(B266,'Egyéni lista'!$B$4:$L$263,4,0),0)</f>
        <v>0</v>
      </c>
      <c r="F266" s="134">
        <f>IFERROR(VLOOKUP(B266,'Egyéni lista'!$B$4:$L$263,5,0),0)</f>
        <v>0</v>
      </c>
      <c r="G266" s="134">
        <f>IFERROR(VLOOKUP(B266,'Egyéni lista'!$B$4:$L$263,6,0),0)</f>
        <v>0</v>
      </c>
      <c r="H266" s="134">
        <f>IFERROR(VLOOKUP(B266,'Egyéni lista'!$B$4:$L$263,7,0),0)</f>
        <v>0</v>
      </c>
      <c r="I266" s="135">
        <f>IFERROR(VLOOKUP(B266,'Egyéni lista'!$B$4:$L$263,8,0),0)</f>
        <v>0</v>
      </c>
      <c r="J266" s="133">
        <f>IFERROR(VLOOKUP(B266,'Egyéni lista'!$B$4:$L$263,9,0),0)</f>
        <v>0</v>
      </c>
      <c r="K266" s="141">
        <f>IFERROR(VLOOKUP(B266,'Egyéni lista'!$B$4:$L$263,10,0),0)</f>
        <v>0</v>
      </c>
      <c r="L266" s="45">
        <f>IFERROR(VLOOKUP(B266,'Egyéni lista'!$B$4:$L$263,11,0),0)</f>
        <v>0</v>
      </c>
      <c r="M266" s="42">
        <f t="shared" ref="M266" si="230">SUM(E264:H267)</f>
        <v>0</v>
      </c>
    </row>
    <row r="267" spans="1:13" ht="15.75" hidden="1" thickBot="1" x14ac:dyDescent="0.25">
      <c r="A267" s="218"/>
      <c r="B267" s="74"/>
      <c r="C267" s="46">
        <f>IFERROR(VLOOKUP(B267,'Egyéni lista'!$B$4:$L$263,2,0),0)</f>
        <v>0</v>
      </c>
      <c r="D267" s="47">
        <f>IFERROR(VLOOKUP(B267,'Egyéni lista'!$B$4:$L$263,3,0),0)</f>
        <v>0</v>
      </c>
      <c r="E267" s="136">
        <f>IFERROR(VLOOKUP(B267,'Egyéni lista'!$B$4:$L$263,4,0),0)</f>
        <v>0</v>
      </c>
      <c r="F267" s="137">
        <f>IFERROR(VLOOKUP(B267,'Egyéni lista'!$B$4:$L$263,5,0),0)</f>
        <v>0</v>
      </c>
      <c r="G267" s="137">
        <f>IFERROR(VLOOKUP(B267,'Egyéni lista'!$B$4:$L$263,6,0),0)</f>
        <v>0</v>
      </c>
      <c r="H267" s="137">
        <f>IFERROR(VLOOKUP(B267,'Egyéni lista'!$B$4:$L$263,7,0),0)</f>
        <v>0</v>
      </c>
      <c r="I267" s="138">
        <f>IFERROR(VLOOKUP(B267,'Egyéni lista'!$B$4:$L$263,8,0),0)</f>
        <v>0</v>
      </c>
      <c r="J267" s="139">
        <f>IFERROR(VLOOKUP(B267,'Egyéni lista'!$B$4:$L$263,9,0),0)</f>
        <v>0</v>
      </c>
      <c r="K267" s="142">
        <f>IFERROR(VLOOKUP(B267,'Egyéni lista'!$B$4:$L$263,10,0),0)</f>
        <v>0</v>
      </c>
      <c r="L267" s="48">
        <f>IFERROR(VLOOKUP(B267,'Egyéni lista'!$B$4:$L$263,11,0),0)</f>
        <v>0</v>
      </c>
      <c r="M267" s="49">
        <f t="shared" ref="M267" si="231">SUM(E264:H267)</f>
        <v>0</v>
      </c>
    </row>
    <row r="268" spans="1:13" ht="15" hidden="1" x14ac:dyDescent="0.2">
      <c r="A268" s="216" t="s">
        <v>82</v>
      </c>
      <c r="B268" s="72"/>
      <c r="C268" s="35">
        <f>IFERROR(VLOOKUP(B268,'Egyéni lista'!$B$4:$L$263,2,0),0)</f>
        <v>0</v>
      </c>
      <c r="D268" s="40">
        <f>IFERROR(VLOOKUP(B268,'Egyéni lista'!$B$4:$L$263,3,0),0)</f>
        <v>0</v>
      </c>
      <c r="E268" s="28">
        <f>IFERROR(VLOOKUP(B268,'Egyéni lista'!$B$4:$L$263,4,0),0)</f>
        <v>0</v>
      </c>
      <c r="F268" s="28">
        <f>IFERROR(VLOOKUP(B268,'Egyéni lista'!$B$4:$L$263,5,0),0)</f>
        <v>0</v>
      </c>
      <c r="G268" s="28">
        <f>IFERROR(VLOOKUP(B268,'Egyéni lista'!$B$4:$L$263,6,0),0)</f>
        <v>0</v>
      </c>
      <c r="H268" s="28">
        <f>IFERROR(VLOOKUP(B268,'Egyéni lista'!$B$4:$L$263,7,0),0)</f>
        <v>0</v>
      </c>
      <c r="I268" s="121">
        <f>IFERROR(VLOOKUP(B268,'Egyéni lista'!$B$4:$L$263,8,0),0)</f>
        <v>0</v>
      </c>
      <c r="J268" s="132">
        <f>IFERROR(VLOOKUP(B268,'Egyéni lista'!$B$4:$L$263,9,0),0)</f>
        <v>0</v>
      </c>
      <c r="K268" s="140">
        <f>IFERROR(VLOOKUP(B268,'Egyéni lista'!$B$4:$L$263,10,0),0)</f>
        <v>0</v>
      </c>
      <c r="L268" s="37">
        <f>IFERROR(VLOOKUP(B268,'Egyéni lista'!$B$4:$L$263,11,0),0)</f>
        <v>0</v>
      </c>
      <c r="M268" s="38">
        <f t="shared" ref="M268" si="232">SUM(E268:H271)</f>
        <v>0</v>
      </c>
    </row>
    <row r="269" spans="1:13" ht="15" hidden="1" x14ac:dyDescent="0.2">
      <c r="A269" s="217"/>
      <c r="B269" s="73"/>
      <c r="C269" s="39">
        <f>IFERROR(VLOOKUP(B269,'Egyéni lista'!$B$4:$L$263,2,0),0)</f>
        <v>0</v>
      </c>
      <c r="D269" s="40">
        <f>IFERROR(VLOOKUP(B269,'Egyéni lista'!$B$4:$L$263,3,0),0)</f>
        <v>0</v>
      </c>
      <c r="E269" s="20">
        <f>IFERROR(VLOOKUP(B269,'Egyéni lista'!$B$4:$L$263,4,0),0)</f>
        <v>0</v>
      </c>
      <c r="F269" s="20">
        <f>IFERROR(VLOOKUP(B269,'Egyéni lista'!$B$4:$L$263,5,0),0)</f>
        <v>0</v>
      </c>
      <c r="G269" s="20">
        <f>IFERROR(VLOOKUP(B269,'Egyéni lista'!$B$4:$L$263,6,0),0)</f>
        <v>0</v>
      </c>
      <c r="H269" s="20">
        <f>IFERROR(VLOOKUP(B269,'Egyéni lista'!$B$4:$L$263,7,0),0)</f>
        <v>0</v>
      </c>
      <c r="I269" s="122">
        <f>IFERROR(VLOOKUP(B269,'Egyéni lista'!$B$4:$L$263,8,0),0)</f>
        <v>0</v>
      </c>
      <c r="J269" s="132">
        <f>IFERROR(VLOOKUP(B269,'Egyéni lista'!$B$4:$L$263,9,0),0)</f>
        <v>0</v>
      </c>
      <c r="K269" s="140">
        <f>IFERROR(VLOOKUP(B269,'Egyéni lista'!$B$4:$L$263,10,0),0)</f>
        <v>0</v>
      </c>
      <c r="L269" s="41">
        <f>IFERROR(VLOOKUP(B269,'Egyéni lista'!$B$4:$L$263,11,0),0)</f>
        <v>0</v>
      </c>
      <c r="M269" s="42">
        <f t="shared" ref="M269" si="233">SUM(E268:H271)</f>
        <v>0</v>
      </c>
    </row>
    <row r="270" spans="1:13" ht="15" hidden="1" x14ac:dyDescent="0.2">
      <c r="A270" s="217"/>
      <c r="B270" s="73"/>
      <c r="C270" s="43">
        <f>IFERROR(VLOOKUP(B270,'Egyéni lista'!$B$4:$L$263,2,0),0)</f>
        <v>0</v>
      </c>
      <c r="D270" s="44">
        <f>IFERROR(VLOOKUP(B270,'Egyéni lista'!$B$4:$L$263,3,0),0)</f>
        <v>0</v>
      </c>
      <c r="E270" s="134">
        <f>IFERROR(VLOOKUP(B270,'Egyéni lista'!$B$4:$L$263,4,0),0)</f>
        <v>0</v>
      </c>
      <c r="F270" s="134">
        <f>IFERROR(VLOOKUP(B270,'Egyéni lista'!$B$4:$L$263,5,0),0)</f>
        <v>0</v>
      </c>
      <c r="G270" s="134">
        <f>IFERROR(VLOOKUP(B270,'Egyéni lista'!$B$4:$L$263,6,0),0)</f>
        <v>0</v>
      </c>
      <c r="H270" s="134">
        <f>IFERROR(VLOOKUP(B270,'Egyéni lista'!$B$4:$L$263,7,0),0)</f>
        <v>0</v>
      </c>
      <c r="I270" s="135">
        <f>IFERROR(VLOOKUP(B270,'Egyéni lista'!$B$4:$L$263,8,0),0)</f>
        <v>0</v>
      </c>
      <c r="J270" s="133">
        <f>IFERROR(VLOOKUP(B270,'Egyéni lista'!$B$4:$L$263,9,0),0)</f>
        <v>0</v>
      </c>
      <c r="K270" s="141">
        <f>IFERROR(VLOOKUP(B270,'Egyéni lista'!$B$4:$L$263,10,0),0)</f>
        <v>0</v>
      </c>
      <c r="L270" s="45">
        <f>IFERROR(VLOOKUP(B270,'Egyéni lista'!$B$4:$L$263,11,0),0)</f>
        <v>0</v>
      </c>
      <c r="M270" s="42">
        <f t="shared" ref="M270" si="234">SUM(E268:H271)</f>
        <v>0</v>
      </c>
    </row>
    <row r="271" spans="1:13" ht="15.75" hidden="1" thickBot="1" x14ac:dyDescent="0.25">
      <c r="A271" s="218"/>
      <c r="B271" s="74"/>
      <c r="C271" s="46">
        <f>IFERROR(VLOOKUP(B271,'Egyéni lista'!$B$4:$L$263,2,0),0)</f>
        <v>0</v>
      </c>
      <c r="D271" s="47">
        <f>IFERROR(VLOOKUP(B271,'Egyéni lista'!$B$4:$L$263,3,0),0)</f>
        <v>0</v>
      </c>
      <c r="E271" s="136">
        <f>IFERROR(VLOOKUP(B271,'Egyéni lista'!$B$4:$L$263,4,0),0)</f>
        <v>0</v>
      </c>
      <c r="F271" s="137">
        <f>IFERROR(VLOOKUP(B271,'Egyéni lista'!$B$4:$L$263,5,0),0)</f>
        <v>0</v>
      </c>
      <c r="G271" s="137">
        <f>IFERROR(VLOOKUP(B271,'Egyéni lista'!$B$4:$L$263,6,0),0)</f>
        <v>0</v>
      </c>
      <c r="H271" s="137">
        <f>IFERROR(VLOOKUP(B271,'Egyéni lista'!$B$4:$L$263,7,0),0)</f>
        <v>0</v>
      </c>
      <c r="I271" s="138">
        <f>IFERROR(VLOOKUP(B271,'Egyéni lista'!$B$4:$L$263,8,0),0)</f>
        <v>0</v>
      </c>
      <c r="J271" s="139">
        <f>IFERROR(VLOOKUP(B271,'Egyéni lista'!$B$4:$L$263,9,0),0)</f>
        <v>0</v>
      </c>
      <c r="K271" s="142">
        <f>IFERROR(VLOOKUP(B271,'Egyéni lista'!$B$4:$L$263,10,0),0)</f>
        <v>0</v>
      </c>
      <c r="L271" s="48">
        <f>IFERROR(VLOOKUP(B271,'Egyéni lista'!$B$4:$L$263,11,0),0)</f>
        <v>0</v>
      </c>
      <c r="M271" s="49">
        <f t="shared" ref="M271" si="235">SUM(E268:H271)</f>
        <v>0</v>
      </c>
    </row>
    <row r="272" spans="1:13" ht="15" hidden="1" x14ac:dyDescent="0.2">
      <c r="A272" s="216" t="s">
        <v>83</v>
      </c>
      <c r="B272" s="72"/>
      <c r="C272" s="35">
        <f>IFERROR(VLOOKUP(B272,'Egyéni lista'!$B$4:$L$263,2,0),0)</f>
        <v>0</v>
      </c>
      <c r="D272" s="40">
        <f>IFERROR(VLOOKUP(B272,'Egyéni lista'!$B$4:$L$263,3,0),0)</f>
        <v>0</v>
      </c>
      <c r="E272" s="28">
        <f>IFERROR(VLOOKUP(B272,'Egyéni lista'!$B$4:$L$263,4,0),0)</f>
        <v>0</v>
      </c>
      <c r="F272" s="28">
        <f>IFERROR(VLOOKUP(B272,'Egyéni lista'!$B$4:$L$263,5,0),0)</f>
        <v>0</v>
      </c>
      <c r="G272" s="28">
        <f>IFERROR(VLOOKUP(B272,'Egyéni lista'!$B$4:$L$263,6,0),0)</f>
        <v>0</v>
      </c>
      <c r="H272" s="28">
        <f>IFERROR(VLOOKUP(B272,'Egyéni lista'!$B$4:$L$263,7,0),0)</f>
        <v>0</v>
      </c>
      <c r="I272" s="121">
        <f>IFERROR(VLOOKUP(B272,'Egyéni lista'!$B$4:$L$263,8,0),0)</f>
        <v>0</v>
      </c>
      <c r="J272" s="132">
        <f>IFERROR(VLOOKUP(B272,'Egyéni lista'!$B$4:$L$263,9,0),0)</f>
        <v>0</v>
      </c>
      <c r="K272" s="140">
        <f>IFERROR(VLOOKUP(B272,'Egyéni lista'!$B$4:$L$263,10,0),0)</f>
        <v>0</v>
      </c>
      <c r="L272" s="37">
        <f>IFERROR(VLOOKUP(B272,'Egyéni lista'!$B$4:$L$263,11,0),0)</f>
        <v>0</v>
      </c>
      <c r="M272" s="38">
        <f t="shared" ref="M272" si="236">SUM(E272:H275)</f>
        <v>0</v>
      </c>
    </row>
    <row r="273" spans="1:13" ht="15" hidden="1" x14ac:dyDescent="0.2">
      <c r="A273" s="217"/>
      <c r="B273" s="73"/>
      <c r="C273" s="39">
        <f>IFERROR(VLOOKUP(B273,'Egyéni lista'!$B$4:$L$263,2,0),0)</f>
        <v>0</v>
      </c>
      <c r="D273" s="40">
        <f>IFERROR(VLOOKUP(B273,'Egyéni lista'!$B$4:$L$263,3,0),0)</f>
        <v>0</v>
      </c>
      <c r="E273" s="20">
        <f>IFERROR(VLOOKUP(B273,'Egyéni lista'!$B$4:$L$263,4,0),0)</f>
        <v>0</v>
      </c>
      <c r="F273" s="20">
        <f>IFERROR(VLOOKUP(B273,'Egyéni lista'!$B$4:$L$263,5,0),0)</f>
        <v>0</v>
      </c>
      <c r="G273" s="20">
        <f>IFERROR(VLOOKUP(B273,'Egyéni lista'!$B$4:$L$263,6,0),0)</f>
        <v>0</v>
      </c>
      <c r="H273" s="20">
        <f>IFERROR(VLOOKUP(B273,'Egyéni lista'!$B$4:$L$263,7,0),0)</f>
        <v>0</v>
      </c>
      <c r="I273" s="122">
        <f>IFERROR(VLOOKUP(B273,'Egyéni lista'!$B$4:$L$263,8,0),0)</f>
        <v>0</v>
      </c>
      <c r="J273" s="132">
        <f>IFERROR(VLOOKUP(B273,'Egyéni lista'!$B$4:$L$263,9,0),0)</f>
        <v>0</v>
      </c>
      <c r="K273" s="140">
        <f>IFERROR(VLOOKUP(B273,'Egyéni lista'!$B$4:$L$263,10,0),0)</f>
        <v>0</v>
      </c>
      <c r="L273" s="41">
        <f>IFERROR(VLOOKUP(B273,'Egyéni lista'!$B$4:$L$263,11,0),0)</f>
        <v>0</v>
      </c>
      <c r="M273" s="42">
        <f t="shared" ref="M273" si="237">SUM(E272:H275)</f>
        <v>0</v>
      </c>
    </row>
    <row r="274" spans="1:13" ht="15" hidden="1" x14ac:dyDescent="0.2">
      <c r="A274" s="217"/>
      <c r="B274" s="73"/>
      <c r="C274" s="43">
        <f>IFERROR(VLOOKUP(B274,'Egyéni lista'!$B$4:$L$263,2,0),0)</f>
        <v>0</v>
      </c>
      <c r="D274" s="44">
        <f>IFERROR(VLOOKUP(B274,'Egyéni lista'!$B$4:$L$263,3,0),0)</f>
        <v>0</v>
      </c>
      <c r="E274" s="134">
        <f>IFERROR(VLOOKUP(B274,'Egyéni lista'!$B$4:$L$263,4,0),0)</f>
        <v>0</v>
      </c>
      <c r="F274" s="134">
        <f>IFERROR(VLOOKUP(B274,'Egyéni lista'!$B$4:$L$263,5,0),0)</f>
        <v>0</v>
      </c>
      <c r="G274" s="134">
        <f>IFERROR(VLOOKUP(B274,'Egyéni lista'!$B$4:$L$263,6,0),0)</f>
        <v>0</v>
      </c>
      <c r="H274" s="134">
        <f>IFERROR(VLOOKUP(B274,'Egyéni lista'!$B$4:$L$263,7,0),0)</f>
        <v>0</v>
      </c>
      <c r="I274" s="135">
        <f>IFERROR(VLOOKUP(B274,'Egyéni lista'!$B$4:$L$263,8,0),0)</f>
        <v>0</v>
      </c>
      <c r="J274" s="133">
        <f>IFERROR(VLOOKUP(B274,'Egyéni lista'!$B$4:$L$263,9,0),0)</f>
        <v>0</v>
      </c>
      <c r="K274" s="141">
        <f>IFERROR(VLOOKUP(B274,'Egyéni lista'!$B$4:$L$263,10,0),0)</f>
        <v>0</v>
      </c>
      <c r="L274" s="45">
        <f>IFERROR(VLOOKUP(B274,'Egyéni lista'!$B$4:$L$263,11,0),0)</f>
        <v>0</v>
      </c>
      <c r="M274" s="42">
        <f t="shared" ref="M274" si="238">SUM(E272:H275)</f>
        <v>0</v>
      </c>
    </row>
    <row r="275" spans="1:13" ht="15.75" hidden="1" thickBot="1" x14ac:dyDescent="0.25">
      <c r="A275" s="218"/>
      <c r="B275" s="74"/>
      <c r="C275" s="46">
        <f>IFERROR(VLOOKUP(B275,'Egyéni lista'!$B$4:$L$263,2,0),0)</f>
        <v>0</v>
      </c>
      <c r="D275" s="47">
        <f>IFERROR(VLOOKUP(B275,'Egyéni lista'!$B$4:$L$263,3,0),0)</f>
        <v>0</v>
      </c>
      <c r="E275" s="136">
        <f>IFERROR(VLOOKUP(B275,'Egyéni lista'!$B$4:$L$263,4,0),0)</f>
        <v>0</v>
      </c>
      <c r="F275" s="137">
        <f>IFERROR(VLOOKUP(B275,'Egyéni lista'!$B$4:$L$263,5,0),0)</f>
        <v>0</v>
      </c>
      <c r="G275" s="137">
        <f>IFERROR(VLOOKUP(B275,'Egyéni lista'!$B$4:$L$263,6,0),0)</f>
        <v>0</v>
      </c>
      <c r="H275" s="137">
        <f>IFERROR(VLOOKUP(B275,'Egyéni lista'!$B$4:$L$263,7,0),0)</f>
        <v>0</v>
      </c>
      <c r="I275" s="138">
        <f>IFERROR(VLOOKUP(B275,'Egyéni lista'!$B$4:$L$263,8,0),0)</f>
        <v>0</v>
      </c>
      <c r="J275" s="139">
        <f>IFERROR(VLOOKUP(B275,'Egyéni lista'!$B$4:$L$263,9,0),0)</f>
        <v>0</v>
      </c>
      <c r="K275" s="142">
        <f>IFERROR(VLOOKUP(B275,'Egyéni lista'!$B$4:$L$263,10,0),0)</f>
        <v>0</v>
      </c>
      <c r="L275" s="48">
        <f>IFERROR(VLOOKUP(B275,'Egyéni lista'!$B$4:$L$263,11,0),0)</f>
        <v>0</v>
      </c>
      <c r="M275" s="49">
        <f t="shared" ref="M275" si="239">SUM(E272:H275)</f>
        <v>0</v>
      </c>
    </row>
    <row r="276" spans="1:13" ht="15" hidden="1" x14ac:dyDescent="0.2">
      <c r="A276" s="216" t="s">
        <v>84</v>
      </c>
      <c r="B276" s="72"/>
      <c r="C276" s="35">
        <f>IFERROR(VLOOKUP(B276,'Egyéni lista'!$B$4:$L$263,2,0),0)</f>
        <v>0</v>
      </c>
      <c r="D276" s="40">
        <f>IFERROR(VLOOKUP(B276,'Egyéni lista'!$B$4:$L$263,3,0),0)</f>
        <v>0</v>
      </c>
      <c r="E276" s="28">
        <f>IFERROR(VLOOKUP(B276,'Egyéni lista'!$B$4:$L$263,4,0),0)</f>
        <v>0</v>
      </c>
      <c r="F276" s="28">
        <f>IFERROR(VLOOKUP(B276,'Egyéni lista'!$B$4:$L$263,5,0),0)</f>
        <v>0</v>
      </c>
      <c r="G276" s="28">
        <f>IFERROR(VLOOKUP(B276,'Egyéni lista'!$B$4:$L$263,6,0),0)</f>
        <v>0</v>
      </c>
      <c r="H276" s="28">
        <f>IFERROR(VLOOKUP(B276,'Egyéni lista'!$B$4:$L$263,7,0),0)</f>
        <v>0</v>
      </c>
      <c r="I276" s="121">
        <f>IFERROR(VLOOKUP(B276,'Egyéni lista'!$B$4:$L$263,8,0),0)</f>
        <v>0</v>
      </c>
      <c r="J276" s="132">
        <f>IFERROR(VLOOKUP(B276,'Egyéni lista'!$B$4:$L$263,9,0),0)</f>
        <v>0</v>
      </c>
      <c r="K276" s="140">
        <f>IFERROR(VLOOKUP(B276,'Egyéni lista'!$B$4:$L$263,10,0),0)</f>
        <v>0</v>
      </c>
      <c r="L276" s="37">
        <f>IFERROR(VLOOKUP(B276,'Egyéni lista'!$B$4:$L$263,11,0),0)</f>
        <v>0</v>
      </c>
      <c r="M276" s="38">
        <f t="shared" ref="M276" si="240">SUM(E276:H279)</f>
        <v>0</v>
      </c>
    </row>
    <row r="277" spans="1:13" ht="15" hidden="1" x14ac:dyDescent="0.2">
      <c r="A277" s="217"/>
      <c r="B277" s="73"/>
      <c r="C277" s="39">
        <f>IFERROR(VLOOKUP(B277,'Egyéni lista'!$B$4:$L$263,2,0),0)</f>
        <v>0</v>
      </c>
      <c r="D277" s="40">
        <f>IFERROR(VLOOKUP(B277,'Egyéni lista'!$B$4:$L$263,3,0),0)</f>
        <v>0</v>
      </c>
      <c r="E277" s="20">
        <f>IFERROR(VLOOKUP(B277,'Egyéni lista'!$B$4:$L$263,4,0),0)</f>
        <v>0</v>
      </c>
      <c r="F277" s="20">
        <f>IFERROR(VLOOKUP(B277,'Egyéni lista'!$B$4:$L$263,5,0),0)</f>
        <v>0</v>
      </c>
      <c r="G277" s="20">
        <f>IFERROR(VLOOKUP(B277,'Egyéni lista'!$B$4:$L$263,6,0),0)</f>
        <v>0</v>
      </c>
      <c r="H277" s="20">
        <f>IFERROR(VLOOKUP(B277,'Egyéni lista'!$B$4:$L$263,7,0),0)</f>
        <v>0</v>
      </c>
      <c r="I277" s="122">
        <f>IFERROR(VLOOKUP(B277,'Egyéni lista'!$B$4:$L$263,8,0),0)</f>
        <v>0</v>
      </c>
      <c r="J277" s="132">
        <f>IFERROR(VLOOKUP(B277,'Egyéni lista'!$B$4:$L$263,9,0),0)</f>
        <v>0</v>
      </c>
      <c r="K277" s="140">
        <f>IFERROR(VLOOKUP(B277,'Egyéni lista'!$B$4:$L$263,10,0),0)</f>
        <v>0</v>
      </c>
      <c r="L277" s="41">
        <f>IFERROR(VLOOKUP(B277,'Egyéni lista'!$B$4:$L$263,11,0),0)</f>
        <v>0</v>
      </c>
      <c r="M277" s="42">
        <f t="shared" ref="M277" si="241">SUM(E276:H279)</f>
        <v>0</v>
      </c>
    </row>
    <row r="278" spans="1:13" ht="15" hidden="1" x14ac:dyDescent="0.2">
      <c r="A278" s="217"/>
      <c r="B278" s="73"/>
      <c r="C278" s="43">
        <f>IFERROR(VLOOKUP(B278,'Egyéni lista'!$B$4:$L$263,2,0),0)</f>
        <v>0</v>
      </c>
      <c r="D278" s="44">
        <f>IFERROR(VLOOKUP(B278,'Egyéni lista'!$B$4:$L$263,3,0),0)</f>
        <v>0</v>
      </c>
      <c r="E278" s="134">
        <f>IFERROR(VLOOKUP(B278,'Egyéni lista'!$B$4:$L$263,4,0),0)</f>
        <v>0</v>
      </c>
      <c r="F278" s="134">
        <f>IFERROR(VLOOKUP(B278,'Egyéni lista'!$B$4:$L$263,5,0),0)</f>
        <v>0</v>
      </c>
      <c r="G278" s="134">
        <f>IFERROR(VLOOKUP(B278,'Egyéni lista'!$B$4:$L$263,6,0),0)</f>
        <v>0</v>
      </c>
      <c r="H278" s="134">
        <f>IFERROR(VLOOKUP(B278,'Egyéni lista'!$B$4:$L$263,7,0),0)</f>
        <v>0</v>
      </c>
      <c r="I278" s="135">
        <f>IFERROR(VLOOKUP(B278,'Egyéni lista'!$B$4:$L$263,8,0),0)</f>
        <v>0</v>
      </c>
      <c r="J278" s="133">
        <f>IFERROR(VLOOKUP(B278,'Egyéni lista'!$B$4:$L$263,9,0),0)</f>
        <v>0</v>
      </c>
      <c r="K278" s="141">
        <f>IFERROR(VLOOKUP(B278,'Egyéni lista'!$B$4:$L$263,10,0),0)</f>
        <v>0</v>
      </c>
      <c r="L278" s="45">
        <f>IFERROR(VLOOKUP(B278,'Egyéni lista'!$B$4:$L$263,11,0),0)</f>
        <v>0</v>
      </c>
      <c r="M278" s="42">
        <f t="shared" ref="M278" si="242">SUM(E276:H279)</f>
        <v>0</v>
      </c>
    </row>
    <row r="279" spans="1:13" ht="15.75" hidden="1" thickBot="1" x14ac:dyDescent="0.25">
      <c r="A279" s="218"/>
      <c r="B279" s="74"/>
      <c r="C279" s="46">
        <f>IFERROR(VLOOKUP(B279,'Egyéni lista'!$B$4:$L$263,2,0),0)</f>
        <v>0</v>
      </c>
      <c r="D279" s="47">
        <f>IFERROR(VLOOKUP(B279,'Egyéni lista'!$B$4:$L$263,3,0),0)</f>
        <v>0</v>
      </c>
      <c r="E279" s="136">
        <f>IFERROR(VLOOKUP(B279,'Egyéni lista'!$B$4:$L$263,4,0),0)</f>
        <v>0</v>
      </c>
      <c r="F279" s="137">
        <f>IFERROR(VLOOKUP(B279,'Egyéni lista'!$B$4:$L$263,5,0),0)</f>
        <v>0</v>
      </c>
      <c r="G279" s="137">
        <f>IFERROR(VLOOKUP(B279,'Egyéni lista'!$B$4:$L$263,6,0),0)</f>
        <v>0</v>
      </c>
      <c r="H279" s="137">
        <f>IFERROR(VLOOKUP(B279,'Egyéni lista'!$B$4:$L$263,7,0),0)</f>
        <v>0</v>
      </c>
      <c r="I279" s="138">
        <f>IFERROR(VLOOKUP(B279,'Egyéni lista'!$B$4:$L$263,8,0),0)</f>
        <v>0</v>
      </c>
      <c r="J279" s="139">
        <f>IFERROR(VLOOKUP(B279,'Egyéni lista'!$B$4:$L$263,9,0),0)</f>
        <v>0</v>
      </c>
      <c r="K279" s="142">
        <f>IFERROR(VLOOKUP(B279,'Egyéni lista'!$B$4:$L$263,10,0),0)</f>
        <v>0</v>
      </c>
      <c r="L279" s="48">
        <f>IFERROR(VLOOKUP(B279,'Egyéni lista'!$B$4:$L$263,11,0),0)</f>
        <v>0</v>
      </c>
      <c r="M279" s="49">
        <f t="shared" ref="M279" si="243">SUM(E276:H279)</f>
        <v>0</v>
      </c>
    </row>
    <row r="280" spans="1:13" ht="15" hidden="1" x14ac:dyDescent="0.2">
      <c r="A280" s="216" t="s">
        <v>85</v>
      </c>
      <c r="B280" s="72"/>
      <c r="C280" s="35">
        <f>IFERROR(VLOOKUP(B280,'Egyéni lista'!$B$4:$L$263,2,0),0)</f>
        <v>0</v>
      </c>
      <c r="D280" s="40">
        <f>IFERROR(VLOOKUP(B280,'Egyéni lista'!$B$4:$L$263,3,0),0)</f>
        <v>0</v>
      </c>
      <c r="E280" s="28">
        <f>IFERROR(VLOOKUP(B280,'Egyéni lista'!$B$4:$L$263,4,0),0)</f>
        <v>0</v>
      </c>
      <c r="F280" s="28">
        <f>IFERROR(VLOOKUP(B280,'Egyéni lista'!$B$4:$L$263,5,0),0)</f>
        <v>0</v>
      </c>
      <c r="G280" s="28">
        <f>IFERROR(VLOOKUP(B280,'Egyéni lista'!$B$4:$L$263,6,0),0)</f>
        <v>0</v>
      </c>
      <c r="H280" s="28">
        <f>IFERROR(VLOOKUP(B280,'Egyéni lista'!$B$4:$L$263,7,0),0)</f>
        <v>0</v>
      </c>
      <c r="I280" s="121">
        <f>IFERROR(VLOOKUP(B280,'Egyéni lista'!$B$4:$L$263,8,0),0)</f>
        <v>0</v>
      </c>
      <c r="J280" s="132">
        <f>IFERROR(VLOOKUP(B280,'Egyéni lista'!$B$4:$L$263,9,0),0)</f>
        <v>0</v>
      </c>
      <c r="K280" s="140">
        <f>IFERROR(VLOOKUP(B280,'Egyéni lista'!$B$4:$L$263,10,0),0)</f>
        <v>0</v>
      </c>
      <c r="L280" s="37">
        <f>IFERROR(VLOOKUP(B280,'Egyéni lista'!$B$4:$L$263,11,0),0)</f>
        <v>0</v>
      </c>
      <c r="M280" s="38">
        <f t="shared" ref="M280" si="244">SUM(E280:H283)</f>
        <v>0</v>
      </c>
    </row>
    <row r="281" spans="1:13" ht="15" hidden="1" x14ac:dyDescent="0.2">
      <c r="A281" s="217"/>
      <c r="B281" s="73"/>
      <c r="C281" s="39">
        <f>IFERROR(VLOOKUP(B281,'Egyéni lista'!$B$4:$L$263,2,0),0)</f>
        <v>0</v>
      </c>
      <c r="D281" s="40">
        <f>IFERROR(VLOOKUP(B281,'Egyéni lista'!$B$4:$L$263,3,0),0)</f>
        <v>0</v>
      </c>
      <c r="E281" s="20">
        <f>IFERROR(VLOOKUP(B281,'Egyéni lista'!$B$4:$L$263,4,0),0)</f>
        <v>0</v>
      </c>
      <c r="F281" s="20">
        <f>IFERROR(VLOOKUP(B281,'Egyéni lista'!$B$4:$L$263,5,0),0)</f>
        <v>0</v>
      </c>
      <c r="G281" s="20">
        <f>IFERROR(VLOOKUP(B281,'Egyéni lista'!$B$4:$L$263,6,0),0)</f>
        <v>0</v>
      </c>
      <c r="H281" s="20">
        <f>IFERROR(VLOOKUP(B281,'Egyéni lista'!$B$4:$L$263,7,0),0)</f>
        <v>0</v>
      </c>
      <c r="I281" s="122">
        <f>IFERROR(VLOOKUP(B281,'Egyéni lista'!$B$4:$L$263,8,0),0)</f>
        <v>0</v>
      </c>
      <c r="J281" s="132">
        <f>IFERROR(VLOOKUP(B281,'Egyéni lista'!$B$4:$L$263,9,0),0)</f>
        <v>0</v>
      </c>
      <c r="K281" s="140">
        <f>IFERROR(VLOOKUP(B281,'Egyéni lista'!$B$4:$L$263,10,0),0)</f>
        <v>0</v>
      </c>
      <c r="L281" s="41">
        <f>IFERROR(VLOOKUP(B281,'Egyéni lista'!$B$4:$L$263,11,0),0)</f>
        <v>0</v>
      </c>
      <c r="M281" s="42">
        <f t="shared" ref="M281" si="245">SUM(E280:H283)</f>
        <v>0</v>
      </c>
    </row>
    <row r="282" spans="1:13" ht="15" hidden="1" x14ac:dyDescent="0.2">
      <c r="A282" s="217"/>
      <c r="B282" s="73"/>
      <c r="C282" s="43">
        <f>IFERROR(VLOOKUP(B282,'Egyéni lista'!$B$4:$L$263,2,0),0)</f>
        <v>0</v>
      </c>
      <c r="D282" s="44">
        <f>IFERROR(VLOOKUP(B282,'Egyéni lista'!$B$4:$L$263,3,0),0)</f>
        <v>0</v>
      </c>
      <c r="E282" s="134">
        <f>IFERROR(VLOOKUP(B282,'Egyéni lista'!$B$4:$L$263,4,0),0)</f>
        <v>0</v>
      </c>
      <c r="F282" s="134">
        <f>IFERROR(VLOOKUP(B282,'Egyéni lista'!$B$4:$L$263,5,0),0)</f>
        <v>0</v>
      </c>
      <c r="G282" s="134">
        <f>IFERROR(VLOOKUP(B282,'Egyéni lista'!$B$4:$L$263,6,0),0)</f>
        <v>0</v>
      </c>
      <c r="H282" s="134">
        <f>IFERROR(VLOOKUP(B282,'Egyéni lista'!$B$4:$L$263,7,0),0)</f>
        <v>0</v>
      </c>
      <c r="I282" s="135">
        <f>IFERROR(VLOOKUP(B282,'Egyéni lista'!$B$4:$L$263,8,0),0)</f>
        <v>0</v>
      </c>
      <c r="J282" s="133">
        <f>IFERROR(VLOOKUP(B282,'Egyéni lista'!$B$4:$L$263,9,0),0)</f>
        <v>0</v>
      </c>
      <c r="K282" s="141">
        <f>IFERROR(VLOOKUP(B282,'Egyéni lista'!$B$4:$L$263,10,0),0)</f>
        <v>0</v>
      </c>
      <c r="L282" s="45">
        <f>IFERROR(VLOOKUP(B282,'Egyéni lista'!$B$4:$L$263,11,0),0)</f>
        <v>0</v>
      </c>
      <c r="M282" s="42">
        <f t="shared" ref="M282" si="246">SUM(E280:H283)</f>
        <v>0</v>
      </c>
    </row>
    <row r="283" spans="1:13" ht="15.75" hidden="1" thickBot="1" x14ac:dyDescent="0.25">
      <c r="A283" s="218"/>
      <c r="B283" s="74"/>
      <c r="C283" s="46">
        <f>IFERROR(VLOOKUP(B283,'Egyéni lista'!$B$4:$L$263,2,0),0)</f>
        <v>0</v>
      </c>
      <c r="D283" s="47">
        <f>IFERROR(VLOOKUP(B283,'Egyéni lista'!$B$4:$L$263,3,0),0)</f>
        <v>0</v>
      </c>
      <c r="E283" s="136">
        <f>IFERROR(VLOOKUP(B283,'Egyéni lista'!$B$4:$L$263,4,0),0)</f>
        <v>0</v>
      </c>
      <c r="F283" s="137">
        <f>IFERROR(VLOOKUP(B283,'Egyéni lista'!$B$4:$L$263,5,0),0)</f>
        <v>0</v>
      </c>
      <c r="G283" s="137">
        <f>IFERROR(VLOOKUP(B283,'Egyéni lista'!$B$4:$L$263,6,0),0)</f>
        <v>0</v>
      </c>
      <c r="H283" s="137">
        <f>IFERROR(VLOOKUP(B283,'Egyéni lista'!$B$4:$L$263,7,0),0)</f>
        <v>0</v>
      </c>
      <c r="I283" s="138">
        <f>IFERROR(VLOOKUP(B283,'Egyéni lista'!$B$4:$L$263,8,0),0)</f>
        <v>0</v>
      </c>
      <c r="J283" s="139">
        <f>IFERROR(VLOOKUP(B283,'Egyéni lista'!$B$4:$L$263,9,0),0)</f>
        <v>0</v>
      </c>
      <c r="K283" s="142">
        <f>IFERROR(VLOOKUP(B283,'Egyéni lista'!$B$4:$L$263,10,0),0)</f>
        <v>0</v>
      </c>
      <c r="L283" s="48">
        <f>IFERROR(VLOOKUP(B283,'Egyéni lista'!$B$4:$L$263,11,0),0)</f>
        <v>0</v>
      </c>
      <c r="M283" s="49">
        <f t="shared" ref="M283" si="247">SUM(E280:H283)</f>
        <v>0</v>
      </c>
    </row>
    <row r="284" spans="1:13" ht="15" hidden="1" x14ac:dyDescent="0.2">
      <c r="A284" s="216" t="s">
        <v>86</v>
      </c>
      <c r="B284" s="72"/>
      <c r="C284" s="35">
        <f>IFERROR(VLOOKUP(B284,'Egyéni lista'!$B$4:$L$263,2,0),0)</f>
        <v>0</v>
      </c>
      <c r="D284" s="40">
        <f>IFERROR(VLOOKUP(B284,'Egyéni lista'!$B$4:$L$263,3,0),0)</f>
        <v>0</v>
      </c>
      <c r="E284" s="28">
        <f>IFERROR(VLOOKUP(B284,'Egyéni lista'!$B$4:$L$263,4,0),0)</f>
        <v>0</v>
      </c>
      <c r="F284" s="28">
        <f>IFERROR(VLOOKUP(B284,'Egyéni lista'!$B$4:$L$263,5,0),0)</f>
        <v>0</v>
      </c>
      <c r="G284" s="28">
        <f>IFERROR(VLOOKUP(B284,'Egyéni lista'!$B$4:$L$263,6,0),0)</f>
        <v>0</v>
      </c>
      <c r="H284" s="28">
        <f>IFERROR(VLOOKUP(B284,'Egyéni lista'!$B$4:$L$263,7,0),0)</f>
        <v>0</v>
      </c>
      <c r="I284" s="121">
        <f>IFERROR(VLOOKUP(B284,'Egyéni lista'!$B$4:$L$263,8,0),0)</f>
        <v>0</v>
      </c>
      <c r="J284" s="132">
        <f>IFERROR(VLOOKUP(B284,'Egyéni lista'!$B$4:$L$263,9,0),0)</f>
        <v>0</v>
      </c>
      <c r="K284" s="140">
        <f>IFERROR(VLOOKUP(B284,'Egyéni lista'!$B$4:$L$263,10,0),0)</f>
        <v>0</v>
      </c>
      <c r="L284" s="37">
        <f>IFERROR(VLOOKUP(B284,'Egyéni lista'!$B$4:$L$263,11,0),0)</f>
        <v>0</v>
      </c>
      <c r="M284" s="38">
        <f t="shared" ref="M284" si="248">SUM(E284:H287)</f>
        <v>0</v>
      </c>
    </row>
    <row r="285" spans="1:13" ht="15" hidden="1" x14ac:dyDescent="0.2">
      <c r="A285" s="217"/>
      <c r="B285" s="73"/>
      <c r="C285" s="39">
        <f>IFERROR(VLOOKUP(B285,'Egyéni lista'!$B$4:$L$263,2,0),0)</f>
        <v>0</v>
      </c>
      <c r="D285" s="40">
        <f>IFERROR(VLOOKUP(B285,'Egyéni lista'!$B$4:$L$263,3,0),0)</f>
        <v>0</v>
      </c>
      <c r="E285" s="20">
        <f>IFERROR(VLOOKUP(B285,'Egyéni lista'!$B$4:$L$263,4,0),0)</f>
        <v>0</v>
      </c>
      <c r="F285" s="20">
        <f>IFERROR(VLOOKUP(B285,'Egyéni lista'!$B$4:$L$263,5,0),0)</f>
        <v>0</v>
      </c>
      <c r="G285" s="20">
        <f>IFERROR(VLOOKUP(B285,'Egyéni lista'!$B$4:$L$263,6,0),0)</f>
        <v>0</v>
      </c>
      <c r="H285" s="20">
        <f>IFERROR(VLOOKUP(B285,'Egyéni lista'!$B$4:$L$263,7,0),0)</f>
        <v>0</v>
      </c>
      <c r="I285" s="122">
        <f>IFERROR(VLOOKUP(B285,'Egyéni lista'!$B$4:$L$263,8,0),0)</f>
        <v>0</v>
      </c>
      <c r="J285" s="132">
        <f>IFERROR(VLOOKUP(B285,'Egyéni lista'!$B$4:$L$263,9,0),0)</f>
        <v>0</v>
      </c>
      <c r="K285" s="140">
        <f>IFERROR(VLOOKUP(B285,'Egyéni lista'!$B$4:$L$263,10,0),0)</f>
        <v>0</v>
      </c>
      <c r="L285" s="41">
        <f>IFERROR(VLOOKUP(B285,'Egyéni lista'!$B$4:$L$263,11,0),0)</f>
        <v>0</v>
      </c>
      <c r="M285" s="42">
        <f t="shared" ref="M285" si="249">SUM(E284:H287)</f>
        <v>0</v>
      </c>
    </row>
    <row r="286" spans="1:13" ht="15" hidden="1" x14ac:dyDescent="0.2">
      <c r="A286" s="217"/>
      <c r="B286" s="73"/>
      <c r="C286" s="43">
        <f>IFERROR(VLOOKUP(B286,'Egyéni lista'!$B$4:$L$263,2,0),0)</f>
        <v>0</v>
      </c>
      <c r="D286" s="44">
        <f>IFERROR(VLOOKUP(B286,'Egyéni lista'!$B$4:$L$263,3,0),0)</f>
        <v>0</v>
      </c>
      <c r="E286" s="134">
        <f>IFERROR(VLOOKUP(B286,'Egyéni lista'!$B$4:$L$263,4,0),0)</f>
        <v>0</v>
      </c>
      <c r="F286" s="134">
        <f>IFERROR(VLOOKUP(B286,'Egyéni lista'!$B$4:$L$263,5,0),0)</f>
        <v>0</v>
      </c>
      <c r="G286" s="134">
        <f>IFERROR(VLOOKUP(B286,'Egyéni lista'!$B$4:$L$263,6,0),0)</f>
        <v>0</v>
      </c>
      <c r="H286" s="134">
        <f>IFERROR(VLOOKUP(B286,'Egyéni lista'!$B$4:$L$263,7,0),0)</f>
        <v>0</v>
      </c>
      <c r="I286" s="135">
        <f>IFERROR(VLOOKUP(B286,'Egyéni lista'!$B$4:$L$263,8,0),0)</f>
        <v>0</v>
      </c>
      <c r="J286" s="133">
        <f>IFERROR(VLOOKUP(B286,'Egyéni lista'!$B$4:$L$263,9,0),0)</f>
        <v>0</v>
      </c>
      <c r="K286" s="141">
        <f>IFERROR(VLOOKUP(B286,'Egyéni lista'!$B$4:$L$263,10,0),0)</f>
        <v>0</v>
      </c>
      <c r="L286" s="45">
        <f>IFERROR(VLOOKUP(B286,'Egyéni lista'!$B$4:$L$263,11,0),0)</f>
        <v>0</v>
      </c>
      <c r="M286" s="42">
        <f t="shared" ref="M286" si="250">SUM(E284:H287)</f>
        <v>0</v>
      </c>
    </row>
    <row r="287" spans="1:13" ht="15.75" hidden="1" thickBot="1" x14ac:dyDescent="0.25">
      <c r="A287" s="218"/>
      <c r="B287" s="74"/>
      <c r="C287" s="46">
        <f>IFERROR(VLOOKUP(B287,'Egyéni lista'!$B$4:$L$263,2,0),0)</f>
        <v>0</v>
      </c>
      <c r="D287" s="47">
        <f>IFERROR(VLOOKUP(B287,'Egyéni lista'!$B$4:$L$263,3,0),0)</f>
        <v>0</v>
      </c>
      <c r="E287" s="136">
        <f>IFERROR(VLOOKUP(B287,'Egyéni lista'!$B$4:$L$263,4,0),0)</f>
        <v>0</v>
      </c>
      <c r="F287" s="137">
        <f>IFERROR(VLOOKUP(B287,'Egyéni lista'!$B$4:$L$263,5,0),0)</f>
        <v>0</v>
      </c>
      <c r="G287" s="137">
        <f>IFERROR(VLOOKUP(B287,'Egyéni lista'!$B$4:$L$263,6,0),0)</f>
        <v>0</v>
      </c>
      <c r="H287" s="137">
        <f>IFERROR(VLOOKUP(B287,'Egyéni lista'!$B$4:$L$263,7,0),0)</f>
        <v>0</v>
      </c>
      <c r="I287" s="138">
        <f>IFERROR(VLOOKUP(B287,'Egyéni lista'!$B$4:$L$263,8,0),0)</f>
        <v>0</v>
      </c>
      <c r="J287" s="139">
        <f>IFERROR(VLOOKUP(B287,'Egyéni lista'!$B$4:$L$263,9,0),0)</f>
        <v>0</v>
      </c>
      <c r="K287" s="142">
        <f>IFERROR(VLOOKUP(B287,'Egyéni lista'!$B$4:$L$263,10,0),0)</f>
        <v>0</v>
      </c>
      <c r="L287" s="48">
        <f>IFERROR(VLOOKUP(B287,'Egyéni lista'!$B$4:$L$263,11,0),0)</f>
        <v>0</v>
      </c>
      <c r="M287" s="49">
        <f t="shared" ref="M287" si="251">SUM(E284:H287)</f>
        <v>0</v>
      </c>
    </row>
    <row r="288" spans="1:13" ht="15" hidden="1" x14ac:dyDescent="0.2">
      <c r="A288" s="216" t="s">
        <v>87</v>
      </c>
      <c r="B288" s="72"/>
      <c r="C288" s="35">
        <f>IFERROR(VLOOKUP(B288,'Egyéni lista'!$B$4:$L$263,2,0),0)</f>
        <v>0</v>
      </c>
      <c r="D288" s="40">
        <f>IFERROR(VLOOKUP(B288,'Egyéni lista'!$B$4:$L$263,3,0),0)</f>
        <v>0</v>
      </c>
      <c r="E288" s="28">
        <f>IFERROR(VLOOKUP(B288,'Egyéni lista'!$B$4:$L$263,4,0),0)</f>
        <v>0</v>
      </c>
      <c r="F288" s="28">
        <f>IFERROR(VLOOKUP(B288,'Egyéni lista'!$B$4:$L$263,5,0),0)</f>
        <v>0</v>
      </c>
      <c r="G288" s="28">
        <f>IFERROR(VLOOKUP(B288,'Egyéni lista'!$B$4:$L$263,6,0),0)</f>
        <v>0</v>
      </c>
      <c r="H288" s="28">
        <f>IFERROR(VLOOKUP(B288,'Egyéni lista'!$B$4:$L$263,7,0),0)</f>
        <v>0</v>
      </c>
      <c r="I288" s="121">
        <f>IFERROR(VLOOKUP(B288,'Egyéni lista'!$B$4:$L$263,8,0),0)</f>
        <v>0</v>
      </c>
      <c r="J288" s="132">
        <f>IFERROR(VLOOKUP(B288,'Egyéni lista'!$B$4:$L$263,9,0),0)</f>
        <v>0</v>
      </c>
      <c r="K288" s="140">
        <f>IFERROR(VLOOKUP(B288,'Egyéni lista'!$B$4:$L$263,10,0),0)</f>
        <v>0</v>
      </c>
      <c r="L288" s="37">
        <f>IFERROR(VLOOKUP(B288,'Egyéni lista'!$B$4:$L$263,11,0),0)</f>
        <v>0</v>
      </c>
      <c r="M288" s="38">
        <f t="shared" ref="M288" si="252">SUM(E288:H291)</f>
        <v>0</v>
      </c>
    </row>
    <row r="289" spans="1:13" ht="15" hidden="1" x14ac:dyDescent="0.2">
      <c r="A289" s="217"/>
      <c r="B289" s="73"/>
      <c r="C289" s="39">
        <f>IFERROR(VLOOKUP(B289,'Egyéni lista'!$B$4:$L$263,2,0),0)</f>
        <v>0</v>
      </c>
      <c r="D289" s="40">
        <f>IFERROR(VLOOKUP(B289,'Egyéni lista'!$B$4:$L$263,3,0),0)</f>
        <v>0</v>
      </c>
      <c r="E289" s="20">
        <f>IFERROR(VLOOKUP(B289,'Egyéni lista'!$B$4:$L$263,4,0),0)</f>
        <v>0</v>
      </c>
      <c r="F289" s="20">
        <f>IFERROR(VLOOKUP(B289,'Egyéni lista'!$B$4:$L$263,5,0),0)</f>
        <v>0</v>
      </c>
      <c r="G289" s="20">
        <f>IFERROR(VLOOKUP(B289,'Egyéni lista'!$B$4:$L$263,6,0),0)</f>
        <v>0</v>
      </c>
      <c r="H289" s="20">
        <f>IFERROR(VLOOKUP(B289,'Egyéni lista'!$B$4:$L$263,7,0),0)</f>
        <v>0</v>
      </c>
      <c r="I289" s="122">
        <f>IFERROR(VLOOKUP(B289,'Egyéni lista'!$B$4:$L$263,8,0),0)</f>
        <v>0</v>
      </c>
      <c r="J289" s="132">
        <f>IFERROR(VLOOKUP(B289,'Egyéni lista'!$B$4:$L$263,9,0),0)</f>
        <v>0</v>
      </c>
      <c r="K289" s="140">
        <f>IFERROR(VLOOKUP(B289,'Egyéni lista'!$B$4:$L$263,10,0),0)</f>
        <v>0</v>
      </c>
      <c r="L289" s="41">
        <f>IFERROR(VLOOKUP(B289,'Egyéni lista'!$B$4:$L$263,11,0),0)</f>
        <v>0</v>
      </c>
      <c r="M289" s="42">
        <f t="shared" ref="M289" si="253">SUM(E288:H291)</f>
        <v>0</v>
      </c>
    </row>
    <row r="290" spans="1:13" ht="15" hidden="1" x14ac:dyDescent="0.2">
      <c r="A290" s="217"/>
      <c r="B290" s="73"/>
      <c r="C290" s="43">
        <f>IFERROR(VLOOKUP(B290,'Egyéni lista'!$B$4:$L$263,2,0),0)</f>
        <v>0</v>
      </c>
      <c r="D290" s="44">
        <f>IFERROR(VLOOKUP(B290,'Egyéni lista'!$B$4:$L$263,3,0),0)</f>
        <v>0</v>
      </c>
      <c r="E290" s="134">
        <f>IFERROR(VLOOKUP(B290,'Egyéni lista'!$B$4:$L$263,4,0),0)</f>
        <v>0</v>
      </c>
      <c r="F290" s="134">
        <f>IFERROR(VLOOKUP(B290,'Egyéni lista'!$B$4:$L$263,5,0),0)</f>
        <v>0</v>
      </c>
      <c r="G290" s="134">
        <f>IFERROR(VLOOKUP(B290,'Egyéni lista'!$B$4:$L$263,6,0),0)</f>
        <v>0</v>
      </c>
      <c r="H290" s="134">
        <f>IFERROR(VLOOKUP(B290,'Egyéni lista'!$B$4:$L$263,7,0),0)</f>
        <v>0</v>
      </c>
      <c r="I290" s="135">
        <f>IFERROR(VLOOKUP(B290,'Egyéni lista'!$B$4:$L$263,8,0),0)</f>
        <v>0</v>
      </c>
      <c r="J290" s="133">
        <f>IFERROR(VLOOKUP(B290,'Egyéni lista'!$B$4:$L$263,9,0),0)</f>
        <v>0</v>
      </c>
      <c r="K290" s="141">
        <f>IFERROR(VLOOKUP(B290,'Egyéni lista'!$B$4:$L$263,10,0),0)</f>
        <v>0</v>
      </c>
      <c r="L290" s="45">
        <f>IFERROR(VLOOKUP(B290,'Egyéni lista'!$B$4:$L$263,11,0),0)</f>
        <v>0</v>
      </c>
      <c r="M290" s="42">
        <f t="shared" ref="M290" si="254">SUM(E288:H291)</f>
        <v>0</v>
      </c>
    </row>
    <row r="291" spans="1:13" ht="15.75" hidden="1" thickBot="1" x14ac:dyDescent="0.25">
      <c r="A291" s="218"/>
      <c r="B291" s="74"/>
      <c r="C291" s="46">
        <f>IFERROR(VLOOKUP(B291,'Egyéni lista'!$B$4:$L$263,2,0),0)</f>
        <v>0</v>
      </c>
      <c r="D291" s="47">
        <f>IFERROR(VLOOKUP(B291,'Egyéni lista'!$B$4:$L$263,3,0),0)</f>
        <v>0</v>
      </c>
      <c r="E291" s="136">
        <f>IFERROR(VLOOKUP(B291,'Egyéni lista'!$B$4:$L$263,4,0),0)</f>
        <v>0</v>
      </c>
      <c r="F291" s="137">
        <f>IFERROR(VLOOKUP(B291,'Egyéni lista'!$B$4:$L$263,5,0),0)</f>
        <v>0</v>
      </c>
      <c r="G291" s="137">
        <f>IFERROR(VLOOKUP(B291,'Egyéni lista'!$B$4:$L$263,6,0),0)</f>
        <v>0</v>
      </c>
      <c r="H291" s="137">
        <f>IFERROR(VLOOKUP(B291,'Egyéni lista'!$B$4:$L$263,7,0),0)</f>
        <v>0</v>
      </c>
      <c r="I291" s="138">
        <f>IFERROR(VLOOKUP(B291,'Egyéni lista'!$B$4:$L$263,8,0),0)</f>
        <v>0</v>
      </c>
      <c r="J291" s="139">
        <f>IFERROR(VLOOKUP(B291,'Egyéni lista'!$B$4:$L$263,9,0),0)</f>
        <v>0</v>
      </c>
      <c r="K291" s="142">
        <f>IFERROR(VLOOKUP(B291,'Egyéni lista'!$B$4:$L$263,10,0),0)</f>
        <v>0</v>
      </c>
      <c r="L291" s="48">
        <f>IFERROR(VLOOKUP(B291,'Egyéni lista'!$B$4:$L$263,11,0),0)</f>
        <v>0</v>
      </c>
      <c r="M291" s="49">
        <f t="shared" ref="M291" si="255">SUM(E288:H291)</f>
        <v>0</v>
      </c>
    </row>
    <row r="292" spans="1:13" ht="15" hidden="1" x14ac:dyDescent="0.2">
      <c r="A292" s="216" t="s">
        <v>88</v>
      </c>
      <c r="B292" s="72"/>
      <c r="C292" s="35">
        <f>IFERROR(VLOOKUP(B292,'Egyéni lista'!$B$4:$L$263,2,0),0)</f>
        <v>0</v>
      </c>
      <c r="D292" s="40">
        <f>IFERROR(VLOOKUP(B292,'Egyéni lista'!$B$4:$L$263,3,0),0)</f>
        <v>0</v>
      </c>
      <c r="E292" s="28">
        <f>IFERROR(VLOOKUP(B292,'Egyéni lista'!$B$4:$L$263,4,0),0)</f>
        <v>0</v>
      </c>
      <c r="F292" s="28">
        <f>IFERROR(VLOOKUP(B292,'Egyéni lista'!$B$4:$L$263,5,0),0)</f>
        <v>0</v>
      </c>
      <c r="G292" s="28">
        <f>IFERROR(VLOOKUP(B292,'Egyéni lista'!$B$4:$L$263,6,0),0)</f>
        <v>0</v>
      </c>
      <c r="H292" s="28">
        <f>IFERROR(VLOOKUP(B292,'Egyéni lista'!$B$4:$L$263,7,0),0)</f>
        <v>0</v>
      </c>
      <c r="I292" s="121">
        <f>IFERROR(VLOOKUP(B292,'Egyéni lista'!$B$4:$L$263,8,0),0)</f>
        <v>0</v>
      </c>
      <c r="J292" s="132">
        <f>IFERROR(VLOOKUP(B292,'Egyéni lista'!$B$4:$L$263,9,0),0)</f>
        <v>0</v>
      </c>
      <c r="K292" s="140">
        <f>IFERROR(VLOOKUP(B292,'Egyéni lista'!$B$4:$L$263,10,0),0)</f>
        <v>0</v>
      </c>
      <c r="L292" s="37">
        <f>IFERROR(VLOOKUP(B292,'Egyéni lista'!$B$4:$L$263,11,0),0)</f>
        <v>0</v>
      </c>
      <c r="M292" s="38">
        <f t="shared" ref="M292" si="256">SUM(E292:H295)</f>
        <v>0</v>
      </c>
    </row>
    <row r="293" spans="1:13" ht="15" hidden="1" x14ac:dyDescent="0.2">
      <c r="A293" s="217"/>
      <c r="B293" s="73"/>
      <c r="C293" s="39">
        <f>IFERROR(VLOOKUP(B293,'Egyéni lista'!$B$4:$L$263,2,0),0)</f>
        <v>0</v>
      </c>
      <c r="D293" s="40">
        <f>IFERROR(VLOOKUP(B293,'Egyéni lista'!$B$4:$L$263,3,0),0)</f>
        <v>0</v>
      </c>
      <c r="E293" s="20">
        <f>IFERROR(VLOOKUP(B293,'Egyéni lista'!$B$4:$L$263,4,0),0)</f>
        <v>0</v>
      </c>
      <c r="F293" s="20">
        <f>IFERROR(VLOOKUP(B293,'Egyéni lista'!$B$4:$L$263,5,0),0)</f>
        <v>0</v>
      </c>
      <c r="G293" s="20">
        <f>IFERROR(VLOOKUP(B293,'Egyéni lista'!$B$4:$L$263,6,0),0)</f>
        <v>0</v>
      </c>
      <c r="H293" s="20">
        <f>IFERROR(VLOOKUP(B293,'Egyéni lista'!$B$4:$L$263,7,0),0)</f>
        <v>0</v>
      </c>
      <c r="I293" s="122">
        <f>IFERROR(VLOOKUP(B293,'Egyéni lista'!$B$4:$L$263,8,0),0)</f>
        <v>0</v>
      </c>
      <c r="J293" s="132">
        <f>IFERROR(VLOOKUP(B293,'Egyéni lista'!$B$4:$L$263,9,0),0)</f>
        <v>0</v>
      </c>
      <c r="K293" s="140">
        <f>IFERROR(VLOOKUP(B293,'Egyéni lista'!$B$4:$L$263,10,0),0)</f>
        <v>0</v>
      </c>
      <c r="L293" s="41">
        <f>IFERROR(VLOOKUP(B293,'Egyéni lista'!$B$4:$L$263,11,0),0)</f>
        <v>0</v>
      </c>
      <c r="M293" s="42">
        <f t="shared" ref="M293" si="257">SUM(E292:H295)</f>
        <v>0</v>
      </c>
    </row>
    <row r="294" spans="1:13" ht="15" hidden="1" x14ac:dyDescent="0.2">
      <c r="A294" s="217"/>
      <c r="B294" s="73"/>
      <c r="C294" s="43">
        <f>IFERROR(VLOOKUP(B294,'Egyéni lista'!$B$4:$L$263,2,0),0)</f>
        <v>0</v>
      </c>
      <c r="D294" s="44">
        <f>IFERROR(VLOOKUP(B294,'Egyéni lista'!$B$4:$L$263,3,0),0)</f>
        <v>0</v>
      </c>
      <c r="E294" s="134">
        <f>IFERROR(VLOOKUP(B294,'Egyéni lista'!$B$4:$L$263,4,0),0)</f>
        <v>0</v>
      </c>
      <c r="F294" s="134">
        <f>IFERROR(VLOOKUP(B294,'Egyéni lista'!$B$4:$L$263,5,0),0)</f>
        <v>0</v>
      </c>
      <c r="G294" s="134">
        <f>IFERROR(VLOOKUP(B294,'Egyéni lista'!$B$4:$L$263,6,0),0)</f>
        <v>0</v>
      </c>
      <c r="H294" s="134">
        <f>IFERROR(VLOOKUP(B294,'Egyéni lista'!$B$4:$L$263,7,0),0)</f>
        <v>0</v>
      </c>
      <c r="I294" s="135">
        <f>IFERROR(VLOOKUP(B294,'Egyéni lista'!$B$4:$L$263,8,0),0)</f>
        <v>0</v>
      </c>
      <c r="J294" s="133">
        <f>IFERROR(VLOOKUP(B294,'Egyéni lista'!$B$4:$L$263,9,0),0)</f>
        <v>0</v>
      </c>
      <c r="K294" s="141">
        <f>IFERROR(VLOOKUP(B294,'Egyéni lista'!$B$4:$L$263,10,0),0)</f>
        <v>0</v>
      </c>
      <c r="L294" s="45">
        <f>IFERROR(VLOOKUP(B294,'Egyéni lista'!$B$4:$L$263,11,0),0)</f>
        <v>0</v>
      </c>
      <c r="M294" s="42">
        <f t="shared" ref="M294" si="258">SUM(E292:H295)</f>
        <v>0</v>
      </c>
    </row>
    <row r="295" spans="1:13" ht="15.75" hidden="1" thickBot="1" x14ac:dyDescent="0.25">
      <c r="A295" s="218"/>
      <c r="B295" s="74"/>
      <c r="C295" s="46">
        <f>IFERROR(VLOOKUP(B295,'Egyéni lista'!$B$4:$L$263,2,0),0)</f>
        <v>0</v>
      </c>
      <c r="D295" s="47">
        <f>IFERROR(VLOOKUP(B295,'Egyéni lista'!$B$4:$L$263,3,0),0)</f>
        <v>0</v>
      </c>
      <c r="E295" s="136">
        <f>IFERROR(VLOOKUP(B295,'Egyéni lista'!$B$4:$L$263,4,0),0)</f>
        <v>0</v>
      </c>
      <c r="F295" s="137">
        <f>IFERROR(VLOOKUP(B295,'Egyéni lista'!$B$4:$L$263,5,0),0)</f>
        <v>0</v>
      </c>
      <c r="G295" s="137">
        <f>IFERROR(VLOOKUP(B295,'Egyéni lista'!$B$4:$L$263,6,0),0)</f>
        <v>0</v>
      </c>
      <c r="H295" s="137">
        <f>IFERROR(VLOOKUP(B295,'Egyéni lista'!$B$4:$L$263,7,0),0)</f>
        <v>0</v>
      </c>
      <c r="I295" s="138">
        <f>IFERROR(VLOOKUP(B295,'Egyéni lista'!$B$4:$L$263,8,0),0)</f>
        <v>0</v>
      </c>
      <c r="J295" s="139">
        <f>IFERROR(VLOOKUP(B295,'Egyéni lista'!$B$4:$L$263,9,0),0)</f>
        <v>0</v>
      </c>
      <c r="K295" s="142">
        <f>IFERROR(VLOOKUP(B295,'Egyéni lista'!$B$4:$L$263,10,0),0)</f>
        <v>0</v>
      </c>
      <c r="L295" s="48">
        <f>IFERROR(VLOOKUP(B295,'Egyéni lista'!$B$4:$L$263,11,0),0)</f>
        <v>0</v>
      </c>
      <c r="M295" s="49">
        <f t="shared" ref="M295" si="259">SUM(E292:H295)</f>
        <v>0</v>
      </c>
    </row>
    <row r="296" spans="1:13" ht="15" hidden="1" x14ac:dyDescent="0.2">
      <c r="A296" s="216" t="s">
        <v>89</v>
      </c>
      <c r="B296" s="72"/>
      <c r="C296" s="35">
        <f>IFERROR(VLOOKUP(B296,'Egyéni lista'!$B$4:$L$263,2,0),0)</f>
        <v>0</v>
      </c>
      <c r="D296" s="40">
        <f>IFERROR(VLOOKUP(B296,'Egyéni lista'!$B$4:$L$263,3,0),0)</f>
        <v>0</v>
      </c>
      <c r="E296" s="28">
        <f>IFERROR(VLOOKUP(B296,'Egyéni lista'!$B$4:$L$263,4,0),0)</f>
        <v>0</v>
      </c>
      <c r="F296" s="28">
        <f>IFERROR(VLOOKUP(B296,'Egyéni lista'!$B$4:$L$263,5,0),0)</f>
        <v>0</v>
      </c>
      <c r="G296" s="28">
        <f>IFERROR(VLOOKUP(B296,'Egyéni lista'!$B$4:$L$263,6,0),0)</f>
        <v>0</v>
      </c>
      <c r="H296" s="28">
        <f>IFERROR(VLOOKUP(B296,'Egyéni lista'!$B$4:$L$263,7,0),0)</f>
        <v>0</v>
      </c>
      <c r="I296" s="121">
        <f>IFERROR(VLOOKUP(B296,'Egyéni lista'!$B$4:$L$263,8,0),0)</f>
        <v>0</v>
      </c>
      <c r="J296" s="132">
        <f>IFERROR(VLOOKUP(B296,'Egyéni lista'!$B$4:$L$263,9,0),0)</f>
        <v>0</v>
      </c>
      <c r="K296" s="140">
        <f>IFERROR(VLOOKUP(B296,'Egyéni lista'!$B$4:$L$263,10,0),0)</f>
        <v>0</v>
      </c>
      <c r="L296" s="37">
        <f>IFERROR(VLOOKUP(B296,'Egyéni lista'!$B$4:$L$263,11,0),0)</f>
        <v>0</v>
      </c>
      <c r="M296" s="38">
        <f t="shared" ref="M296" si="260">SUM(E296:H299)</f>
        <v>0</v>
      </c>
    </row>
    <row r="297" spans="1:13" ht="15" hidden="1" x14ac:dyDescent="0.2">
      <c r="A297" s="217"/>
      <c r="B297" s="73"/>
      <c r="C297" s="39">
        <f>IFERROR(VLOOKUP(B297,'Egyéni lista'!$B$4:$L$263,2,0),0)</f>
        <v>0</v>
      </c>
      <c r="D297" s="40">
        <f>IFERROR(VLOOKUP(B297,'Egyéni lista'!$B$4:$L$263,3,0),0)</f>
        <v>0</v>
      </c>
      <c r="E297" s="20">
        <f>IFERROR(VLOOKUP(B297,'Egyéni lista'!$B$4:$L$263,4,0),0)</f>
        <v>0</v>
      </c>
      <c r="F297" s="20">
        <f>IFERROR(VLOOKUP(B297,'Egyéni lista'!$B$4:$L$263,5,0),0)</f>
        <v>0</v>
      </c>
      <c r="G297" s="20">
        <f>IFERROR(VLOOKUP(B297,'Egyéni lista'!$B$4:$L$263,6,0),0)</f>
        <v>0</v>
      </c>
      <c r="H297" s="20">
        <f>IFERROR(VLOOKUP(B297,'Egyéni lista'!$B$4:$L$263,7,0),0)</f>
        <v>0</v>
      </c>
      <c r="I297" s="122">
        <f>IFERROR(VLOOKUP(B297,'Egyéni lista'!$B$4:$L$263,8,0),0)</f>
        <v>0</v>
      </c>
      <c r="J297" s="132">
        <f>IFERROR(VLOOKUP(B297,'Egyéni lista'!$B$4:$L$263,9,0),0)</f>
        <v>0</v>
      </c>
      <c r="K297" s="140">
        <f>IFERROR(VLOOKUP(B297,'Egyéni lista'!$B$4:$L$263,10,0),0)</f>
        <v>0</v>
      </c>
      <c r="L297" s="41">
        <f>IFERROR(VLOOKUP(B297,'Egyéni lista'!$B$4:$L$263,11,0),0)</f>
        <v>0</v>
      </c>
      <c r="M297" s="42">
        <f t="shared" ref="M297" si="261">SUM(E296:H299)</f>
        <v>0</v>
      </c>
    </row>
    <row r="298" spans="1:13" ht="15" hidden="1" x14ac:dyDescent="0.2">
      <c r="A298" s="217"/>
      <c r="B298" s="73"/>
      <c r="C298" s="43">
        <f>IFERROR(VLOOKUP(B298,'Egyéni lista'!$B$4:$L$263,2,0),0)</f>
        <v>0</v>
      </c>
      <c r="D298" s="44">
        <f>IFERROR(VLOOKUP(B298,'Egyéni lista'!$B$4:$L$263,3,0),0)</f>
        <v>0</v>
      </c>
      <c r="E298" s="134">
        <f>IFERROR(VLOOKUP(B298,'Egyéni lista'!$B$4:$L$263,4,0),0)</f>
        <v>0</v>
      </c>
      <c r="F298" s="134">
        <f>IFERROR(VLOOKUP(B298,'Egyéni lista'!$B$4:$L$263,5,0),0)</f>
        <v>0</v>
      </c>
      <c r="G298" s="134">
        <f>IFERROR(VLOOKUP(B298,'Egyéni lista'!$B$4:$L$263,6,0),0)</f>
        <v>0</v>
      </c>
      <c r="H298" s="134">
        <f>IFERROR(VLOOKUP(B298,'Egyéni lista'!$B$4:$L$263,7,0),0)</f>
        <v>0</v>
      </c>
      <c r="I298" s="135">
        <f>IFERROR(VLOOKUP(B298,'Egyéni lista'!$B$4:$L$263,8,0),0)</f>
        <v>0</v>
      </c>
      <c r="J298" s="133">
        <f>IFERROR(VLOOKUP(B298,'Egyéni lista'!$B$4:$L$263,9,0),0)</f>
        <v>0</v>
      </c>
      <c r="K298" s="141">
        <f>IFERROR(VLOOKUP(B298,'Egyéni lista'!$B$4:$L$263,10,0),0)</f>
        <v>0</v>
      </c>
      <c r="L298" s="45">
        <f>IFERROR(VLOOKUP(B298,'Egyéni lista'!$B$4:$L$263,11,0),0)</f>
        <v>0</v>
      </c>
      <c r="M298" s="42">
        <f t="shared" ref="M298" si="262">SUM(E296:H299)</f>
        <v>0</v>
      </c>
    </row>
    <row r="299" spans="1:13" ht="15.75" hidden="1" thickBot="1" x14ac:dyDescent="0.25">
      <c r="A299" s="218"/>
      <c r="B299" s="74"/>
      <c r="C299" s="46">
        <f>IFERROR(VLOOKUP(B299,'Egyéni lista'!$B$4:$L$263,2,0),0)</f>
        <v>0</v>
      </c>
      <c r="D299" s="47">
        <f>IFERROR(VLOOKUP(B299,'Egyéni lista'!$B$4:$L$263,3,0),0)</f>
        <v>0</v>
      </c>
      <c r="E299" s="136">
        <f>IFERROR(VLOOKUP(B299,'Egyéni lista'!$B$4:$L$263,4,0),0)</f>
        <v>0</v>
      </c>
      <c r="F299" s="137">
        <f>IFERROR(VLOOKUP(B299,'Egyéni lista'!$B$4:$L$263,5,0),0)</f>
        <v>0</v>
      </c>
      <c r="G299" s="137">
        <f>IFERROR(VLOOKUP(B299,'Egyéni lista'!$B$4:$L$263,6,0),0)</f>
        <v>0</v>
      </c>
      <c r="H299" s="137">
        <f>IFERROR(VLOOKUP(B299,'Egyéni lista'!$B$4:$L$263,7,0),0)</f>
        <v>0</v>
      </c>
      <c r="I299" s="138">
        <f>IFERROR(VLOOKUP(B299,'Egyéni lista'!$B$4:$L$263,8,0),0)</f>
        <v>0</v>
      </c>
      <c r="J299" s="139">
        <f>IFERROR(VLOOKUP(B299,'Egyéni lista'!$B$4:$L$263,9,0),0)</f>
        <v>0</v>
      </c>
      <c r="K299" s="142">
        <f>IFERROR(VLOOKUP(B299,'Egyéni lista'!$B$4:$L$263,10,0),0)</f>
        <v>0</v>
      </c>
      <c r="L299" s="48">
        <f>IFERROR(VLOOKUP(B299,'Egyéni lista'!$B$4:$L$263,11,0),0)</f>
        <v>0</v>
      </c>
      <c r="M299" s="49">
        <f t="shared" ref="M299" si="263">SUM(E296:H299)</f>
        <v>0</v>
      </c>
    </row>
    <row r="300" spans="1:13" ht="15" hidden="1" x14ac:dyDescent="0.2">
      <c r="A300" s="216" t="s">
        <v>90</v>
      </c>
      <c r="B300" s="72"/>
      <c r="C300" s="35">
        <f>IFERROR(VLOOKUP(B300,'Egyéni lista'!$B$4:$L$263,2,0),0)</f>
        <v>0</v>
      </c>
      <c r="D300" s="40">
        <f>IFERROR(VLOOKUP(B300,'Egyéni lista'!$B$4:$L$263,3,0),0)</f>
        <v>0</v>
      </c>
      <c r="E300" s="28">
        <f>IFERROR(VLOOKUP(B300,'Egyéni lista'!$B$4:$L$263,4,0),0)</f>
        <v>0</v>
      </c>
      <c r="F300" s="28">
        <f>IFERROR(VLOOKUP(B300,'Egyéni lista'!$B$4:$L$263,5,0),0)</f>
        <v>0</v>
      </c>
      <c r="G300" s="28">
        <f>IFERROR(VLOOKUP(B300,'Egyéni lista'!$B$4:$L$263,6,0),0)</f>
        <v>0</v>
      </c>
      <c r="H300" s="28">
        <f>IFERROR(VLOOKUP(B300,'Egyéni lista'!$B$4:$L$263,7,0),0)</f>
        <v>0</v>
      </c>
      <c r="I300" s="121">
        <f>IFERROR(VLOOKUP(B300,'Egyéni lista'!$B$4:$L$263,8,0),0)</f>
        <v>0</v>
      </c>
      <c r="J300" s="132">
        <f>IFERROR(VLOOKUP(B300,'Egyéni lista'!$B$4:$L$263,9,0),0)</f>
        <v>0</v>
      </c>
      <c r="K300" s="140">
        <f>IFERROR(VLOOKUP(B300,'Egyéni lista'!$B$4:$L$263,10,0),0)</f>
        <v>0</v>
      </c>
      <c r="L300" s="37">
        <f>IFERROR(VLOOKUP(B300,'Egyéni lista'!$B$4:$L$263,11,0),0)</f>
        <v>0</v>
      </c>
      <c r="M300" s="38">
        <f t="shared" ref="M300" si="264">SUM(E300:H303)</f>
        <v>0</v>
      </c>
    </row>
    <row r="301" spans="1:13" ht="15" hidden="1" x14ac:dyDescent="0.2">
      <c r="A301" s="217"/>
      <c r="B301" s="73"/>
      <c r="C301" s="39">
        <f>IFERROR(VLOOKUP(B301,'Egyéni lista'!$B$4:$L$263,2,0),0)</f>
        <v>0</v>
      </c>
      <c r="D301" s="40">
        <f>IFERROR(VLOOKUP(B301,'Egyéni lista'!$B$4:$L$263,3,0),0)</f>
        <v>0</v>
      </c>
      <c r="E301" s="20">
        <f>IFERROR(VLOOKUP(B301,'Egyéni lista'!$B$4:$L$263,4,0),0)</f>
        <v>0</v>
      </c>
      <c r="F301" s="20">
        <f>IFERROR(VLOOKUP(B301,'Egyéni lista'!$B$4:$L$263,5,0),0)</f>
        <v>0</v>
      </c>
      <c r="G301" s="20">
        <f>IFERROR(VLOOKUP(B301,'Egyéni lista'!$B$4:$L$263,6,0),0)</f>
        <v>0</v>
      </c>
      <c r="H301" s="20">
        <f>IFERROR(VLOOKUP(B301,'Egyéni lista'!$B$4:$L$263,7,0),0)</f>
        <v>0</v>
      </c>
      <c r="I301" s="122">
        <f>IFERROR(VLOOKUP(B301,'Egyéni lista'!$B$4:$L$263,8,0),0)</f>
        <v>0</v>
      </c>
      <c r="J301" s="132">
        <f>IFERROR(VLOOKUP(B301,'Egyéni lista'!$B$4:$L$263,9,0),0)</f>
        <v>0</v>
      </c>
      <c r="K301" s="140">
        <f>IFERROR(VLOOKUP(B301,'Egyéni lista'!$B$4:$L$263,10,0),0)</f>
        <v>0</v>
      </c>
      <c r="L301" s="41">
        <f>IFERROR(VLOOKUP(B301,'Egyéni lista'!$B$4:$L$263,11,0),0)</f>
        <v>0</v>
      </c>
      <c r="M301" s="42">
        <f t="shared" ref="M301" si="265">SUM(E300:H303)</f>
        <v>0</v>
      </c>
    </row>
    <row r="302" spans="1:13" ht="15" hidden="1" x14ac:dyDescent="0.2">
      <c r="A302" s="217"/>
      <c r="B302" s="73"/>
      <c r="C302" s="43">
        <f>IFERROR(VLOOKUP(B302,'Egyéni lista'!$B$4:$L$263,2,0),0)</f>
        <v>0</v>
      </c>
      <c r="D302" s="44">
        <f>IFERROR(VLOOKUP(B302,'Egyéni lista'!$B$4:$L$263,3,0),0)</f>
        <v>0</v>
      </c>
      <c r="E302" s="134">
        <f>IFERROR(VLOOKUP(B302,'Egyéni lista'!$B$4:$L$263,4,0),0)</f>
        <v>0</v>
      </c>
      <c r="F302" s="134">
        <f>IFERROR(VLOOKUP(B302,'Egyéni lista'!$B$4:$L$263,5,0),0)</f>
        <v>0</v>
      </c>
      <c r="G302" s="134">
        <f>IFERROR(VLOOKUP(B302,'Egyéni lista'!$B$4:$L$263,6,0),0)</f>
        <v>0</v>
      </c>
      <c r="H302" s="134">
        <f>IFERROR(VLOOKUP(B302,'Egyéni lista'!$B$4:$L$263,7,0),0)</f>
        <v>0</v>
      </c>
      <c r="I302" s="135">
        <f>IFERROR(VLOOKUP(B302,'Egyéni lista'!$B$4:$L$263,8,0),0)</f>
        <v>0</v>
      </c>
      <c r="J302" s="133">
        <f>IFERROR(VLOOKUP(B302,'Egyéni lista'!$B$4:$L$263,9,0),0)</f>
        <v>0</v>
      </c>
      <c r="K302" s="141">
        <f>IFERROR(VLOOKUP(B302,'Egyéni lista'!$B$4:$L$263,10,0),0)</f>
        <v>0</v>
      </c>
      <c r="L302" s="45">
        <f>IFERROR(VLOOKUP(B302,'Egyéni lista'!$B$4:$L$263,11,0),0)</f>
        <v>0</v>
      </c>
      <c r="M302" s="42">
        <f t="shared" ref="M302" si="266">SUM(E300:H303)</f>
        <v>0</v>
      </c>
    </row>
    <row r="303" spans="1:13" ht="15.75" hidden="1" thickBot="1" x14ac:dyDescent="0.25">
      <c r="A303" s="218"/>
      <c r="B303" s="74"/>
      <c r="C303" s="46">
        <f>IFERROR(VLOOKUP(B303,'Egyéni lista'!$B$4:$L$263,2,0),0)</f>
        <v>0</v>
      </c>
      <c r="D303" s="47">
        <f>IFERROR(VLOOKUP(B303,'Egyéni lista'!$B$4:$L$263,3,0),0)</f>
        <v>0</v>
      </c>
      <c r="E303" s="136">
        <f>IFERROR(VLOOKUP(B303,'Egyéni lista'!$B$4:$L$263,4,0),0)</f>
        <v>0</v>
      </c>
      <c r="F303" s="137">
        <f>IFERROR(VLOOKUP(B303,'Egyéni lista'!$B$4:$L$263,5,0),0)</f>
        <v>0</v>
      </c>
      <c r="G303" s="137">
        <f>IFERROR(VLOOKUP(B303,'Egyéni lista'!$B$4:$L$263,6,0),0)</f>
        <v>0</v>
      </c>
      <c r="H303" s="137">
        <f>IFERROR(VLOOKUP(B303,'Egyéni lista'!$B$4:$L$263,7,0),0)</f>
        <v>0</v>
      </c>
      <c r="I303" s="138">
        <f>IFERROR(VLOOKUP(B303,'Egyéni lista'!$B$4:$L$263,8,0),0)</f>
        <v>0</v>
      </c>
      <c r="J303" s="139">
        <f>IFERROR(VLOOKUP(B303,'Egyéni lista'!$B$4:$L$263,9,0),0)</f>
        <v>0</v>
      </c>
      <c r="K303" s="142">
        <f>IFERROR(VLOOKUP(B303,'Egyéni lista'!$B$4:$L$263,10,0),0)</f>
        <v>0</v>
      </c>
      <c r="L303" s="48">
        <f>IFERROR(VLOOKUP(B303,'Egyéni lista'!$B$4:$L$263,11,0),0)</f>
        <v>0</v>
      </c>
      <c r="M303" s="49">
        <f t="shared" ref="M303" si="267">SUM(E300:H303)</f>
        <v>0</v>
      </c>
    </row>
    <row r="304" spans="1:13" ht="15" hidden="1" x14ac:dyDescent="0.2">
      <c r="A304" s="216" t="s">
        <v>91</v>
      </c>
      <c r="B304" s="72"/>
      <c r="C304" s="35">
        <f>IFERROR(VLOOKUP(B304,'Egyéni lista'!$B$4:$L$263,2,0),0)</f>
        <v>0</v>
      </c>
      <c r="D304" s="40">
        <f>IFERROR(VLOOKUP(B304,'Egyéni lista'!$B$4:$L$263,3,0),0)</f>
        <v>0</v>
      </c>
      <c r="E304" s="28">
        <f>IFERROR(VLOOKUP(B304,'Egyéni lista'!$B$4:$L$263,4,0),0)</f>
        <v>0</v>
      </c>
      <c r="F304" s="28">
        <f>IFERROR(VLOOKUP(B304,'Egyéni lista'!$B$4:$L$263,5,0),0)</f>
        <v>0</v>
      </c>
      <c r="G304" s="28">
        <f>IFERROR(VLOOKUP(B304,'Egyéni lista'!$B$4:$L$263,6,0),0)</f>
        <v>0</v>
      </c>
      <c r="H304" s="28">
        <f>IFERROR(VLOOKUP(B304,'Egyéni lista'!$B$4:$L$263,7,0),0)</f>
        <v>0</v>
      </c>
      <c r="I304" s="121">
        <f>IFERROR(VLOOKUP(B304,'Egyéni lista'!$B$4:$L$263,8,0),0)</f>
        <v>0</v>
      </c>
      <c r="J304" s="132">
        <f>IFERROR(VLOOKUP(B304,'Egyéni lista'!$B$4:$L$263,9,0),0)</f>
        <v>0</v>
      </c>
      <c r="K304" s="140">
        <f>IFERROR(VLOOKUP(B304,'Egyéni lista'!$B$4:$L$263,10,0),0)</f>
        <v>0</v>
      </c>
      <c r="L304" s="37">
        <f>IFERROR(VLOOKUP(B304,'Egyéni lista'!$B$4:$L$263,11,0),0)</f>
        <v>0</v>
      </c>
      <c r="M304" s="38">
        <f t="shared" ref="M304" si="268">SUM(E304:H307)</f>
        <v>0</v>
      </c>
    </row>
    <row r="305" spans="1:13" ht="15" hidden="1" x14ac:dyDescent="0.2">
      <c r="A305" s="217"/>
      <c r="B305" s="73"/>
      <c r="C305" s="39">
        <f>IFERROR(VLOOKUP(B305,'Egyéni lista'!$B$4:$L$263,2,0),0)</f>
        <v>0</v>
      </c>
      <c r="D305" s="40">
        <f>IFERROR(VLOOKUP(B305,'Egyéni lista'!$B$4:$L$263,3,0),0)</f>
        <v>0</v>
      </c>
      <c r="E305" s="20">
        <f>IFERROR(VLOOKUP(B305,'Egyéni lista'!$B$4:$L$263,4,0),0)</f>
        <v>0</v>
      </c>
      <c r="F305" s="20">
        <f>IFERROR(VLOOKUP(B305,'Egyéni lista'!$B$4:$L$263,5,0),0)</f>
        <v>0</v>
      </c>
      <c r="G305" s="20">
        <f>IFERROR(VLOOKUP(B305,'Egyéni lista'!$B$4:$L$263,6,0),0)</f>
        <v>0</v>
      </c>
      <c r="H305" s="20">
        <f>IFERROR(VLOOKUP(B305,'Egyéni lista'!$B$4:$L$263,7,0),0)</f>
        <v>0</v>
      </c>
      <c r="I305" s="122">
        <f>IFERROR(VLOOKUP(B305,'Egyéni lista'!$B$4:$L$263,8,0),0)</f>
        <v>0</v>
      </c>
      <c r="J305" s="132">
        <f>IFERROR(VLOOKUP(B305,'Egyéni lista'!$B$4:$L$263,9,0),0)</f>
        <v>0</v>
      </c>
      <c r="K305" s="140">
        <f>IFERROR(VLOOKUP(B305,'Egyéni lista'!$B$4:$L$263,10,0),0)</f>
        <v>0</v>
      </c>
      <c r="L305" s="41">
        <f>IFERROR(VLOOKUP(B305,'Egyéni lista'!$B$4:$L$263,11,0),0)</f>
        <v>0</v>
      </c>
      <c r="M305" s="42">
        <f t="shared" ref="M305" si="269">SUM(E304:H307)</f>
        <v>0</v>
      </c>
    </row>
    <row r="306" spans="1:13" ht="15" hidden="1" x14ac:dyDescent="0.2">
      <c r="A306" s="217"/>
      <c r="B306" s="73"/>
      <c r="C306" s="43">
        <f>IFERROR(VLOOKUP(B306,'Egyéni lista'!$B$4:$L$263,2,0),0)</f>
        <v>0</v>
      </c>
      <c r="D306" s="44">
        <f>IFERROR(VLOOKUP(B306,'Egyéni lista'!$B$4:$L$263,3,0),0)</f>
        <v>0</v>
      </c>
      <c r="E306" s="134">
        <f>IFERROR(VLOOKUP(B306,'Egyéni lista'!$B$4:$L$263,4,0),0)</f>
        <v>0</v>
      </c>
      <c r="F306" s="134">
        <f>IFERROR(VLOOKUP(B306,'Egyéni lista'!$B$4:$L$263,5,0),0)</f>
        <v>0</v>
      </c>
      <c r="G306" s="134">
        <f>IFERROR(VLOOKUP(B306,'Egyéni lista'!$B$4:$L$263,6,0),0)</f>
        <v>0</v>
      </c>
      <c r="H306" s="134">
        <f>IFERROR(VLOOKUP(B306,'Egyéni lista'!$B$4:$L$263,7,0),0)</f>
        <v>0</v>
      </c>
      <c r="I306" s="135">
        <f>IFERROR(VLOOKUP(B306,'Egyéni lista'!$B$4:$L$263,8,0),0)</f>
        <v>0</v>
      </c>
      <c r="J306" s="133">
        <f>IFERROR(VLOOKUP(B306,'Egyéni lista'!$B$4:$L$263,9,0),0)</f>
        <v>0</v>
      </c>
      <c r="K306" s="141">
        <f>IFERROR(VLOOKUP(B306,'Egyéni lista'!$B$4:$L$263,10,0),0)</f>
        <v>0</v>
      </c>
      <c r="L306" s="45">
        <f>IFERROR(VLOOKUP(B306,'Egyéni lista'!$B$4:$L$263,11,0),0)</f>
        <v>0</v>
      </c>
      <c r="M306" s="42">
        <f t="shared" ref="M306" si="270">SUM(E304:H307)</f>
        <v>0</v>
      </c>
    </row>
    <row r="307" spans="1:13" ht="15.75" hidden="1" thickBot="1" x14ac:dyDescent="0.25">
      <c r="A307" s="218"/>
      <c r="B307" s="74"/>
      <c r="C307" s="46">
        <f>IFERROR(VLOOKUP(B307,'Egyéni lista'!$B$4:$L$263,2,0),0)</f>
        <v>0</v>
      </c>
      <c r="D307" s="47">
        <f>IFERROR(VLOOKUP(B307,'Egyéni lista'!$B$4:$L$263,3,0),0)</f>
        <v>0</v>
      </c>
      <c r="E307" s="136">
        <f>IFERROR(VLOOKUP(B307,'Egyéni lista'!$B$4:$L$263,4,0),0)</f>
        <v>0</v>
      </c>
      <c r="F307" s="137">
        <f>IFERROR(VLOOKUP(B307,'Egyéni lista'!$B$4:$L$263,5,0),0)</f>
        <v>0</v>
      </c>
      <c r="G307" s="137">
        <f>IFERROR(VLOOKUP(B307,'Egyéni lista'!$B$4:$L$263,6,0),0)</f>
        <v>0</v>
      </c>
      <c r="H307" s="137">
        <f>IFERROR(VLOOKUP(B307,'Egyéni lista'!$B$4:$L$263,7,0),0)</f>
        <v>0</v>
      </c>
      <c r="I307" s="138">
        <f>IFERROR(VLOOKUP(B307,'Egyéni lista'!$B$4:$L$263,8,0),0)</f>
        <v>0</v>
      </c>
      <c r="J307" s="139">
        <f>IFERROR(VLOOKUP(B307,'Egyéni lista'!$B$4:$L$263,9,0),0)</f>
        <v>0</v>
      </c>
      <c r="K307" s="142">
        <f>IFERROR(VLOOKUP(B307,'Egyéni lista'!$B$4:$L$263,10,0),0)</f>
        <v>0</v>
      </c>
      <c r="L307" s="48">
        <f>IFERROR(VLOOKUP(B307,'Egyéni lista'!$B$4:$L$263,11,0),0)</f>
        <v>0</v>
      </c>
      <c r="M307" s="49">
        <f t="shared" ref="M307" si="271">SUM(E304:H307)</f>
        <v>0</v>
      </c>
    </row>
    <row r="308" spans="1:13" ht="15" hidden="1" x14ac:dyDescent="0.2">
      <c r="A308" s="216" t="s">
        <v>92</v>
      </c>
      <c r="B308" s="72"/>
      <c r="C308" s="35">
        <f>IFERROR(VLOOKUP(B308,'Egyéni lista'!$B$4:$L$263,2,0),0)</f>
        <v>0</v>
      </c>
      <c r="D308" s="40">
        <f>IFERROR(VLOOKUP(B308,'Egyéni lista'!$B$4:$L$263,3,0),0)</f>
        <v>0</v>
      </c>
      <c r="E308" s="28">
        <f>IFERROR(VLOOKUP(B308,'Egyéni lista'!$B$4:$L$263,4,0),0)</f>
        <v>0</v>
      </c>
      <c r="F308" s="28">
        <f>IFERROR(VLOOKUP(B308,'Egyéni lista'!$B$4:$L$263,5,0),0)</f>
        <v>0</v>
      </c>
      <c r="G308" s="28">
        <f>IFERROR(VLOOKUP(B308,'Egyéni lista'!$B$4:$L$263,6,0),0)</f>
        <v>0</v>
      </c>
      <c r="H308" s="28">
        <f>IFERROR(VLOOKUP(B308,'Egyéni lista'!$B$4:$L$263,7,0),0)</f>
        <v>0</v>
      </c>
      <c r="I308" s="121">
        <f>IFERROR(VLOOKUP(B308,'Egyéni lista'!$B$4:$L$263,8,0),0)</f>
        <v>0</v>
      </c>
      <c r="J308" s="132">
        <f>IFERROR(VLOOKUP(B308,'Egyéni lista'!$B$4:$L$263,9,0),0)</f>
        <v>0</v>
      </c>
      <c r="K308" s="140">
        <f>IFERROR(VLOOKUP(B308,'Egyéni lista'!$B$4:$L$263,10,0),0)</f>
        <v>0</v>
      </c>
      <c r="L308" s="37">
        <f>IFERROR(VLOOKUP(B308,'Egyéni lista'!$B$4:$L$263,11,0),0)</f>
        <v>0</v>
      </c>
      <c r="M308" s="38">
        <f t="shared" ref="M308" si="272">SUM(E308:H311)</f>
        <v>0</v>
      </c>
    </row>
    <row r="309" spans="1:13" ht="15" hidden="1" x14ac:dyDescent="0.2">
      <c r="A309" s="217"/>
      <c r="B309" s="73"/>
      <c r="C309" s="39">
        <f>IFERROR(VLOOKUP(B309,'Egyéni lista'!$B$4:$L$263,2,0),0)</f>
        <v>0</v>
      </c>
      <c r="D309" s="40">
        <f>IFERROR(VLOOKUP(B309,'Egyéni lista'!$B$4:$L$263,3,0),0)</f>
        <v>0</v>
      </c>
      <c r="E309" s="20">
        <f>IFERROR(VLOOKUP(B309,'Egyéni lista'!$B$4:$L$263,4,0),0)</f>
        <v>0</v>
      </c>
      <c r="F309" s="20">
        <f>IFERROR(VLOOKUP(B309,'Egyéni lista'!$B$4:$L$263,5,0),0)</f>
        <v>0</v>
      </c>
      <c r="G309" s="20">
        <f>IFERROR(VLOOKUP(B309,'Egyéni lista'!$B$4:$L$263,6,0),0)</f>
        <v>0</v>
      </c>
      <c r="H309" s="20">
        <f>IFERROR(VLOOKUP(B309,'Egyéni lista'!$B$4:$L$263,7,0),0)</f>
        <v>0</v>
      </c>
      <c r="I309" s="122">
        <f>IFERROR(VLOOKUP(B309,'Egyéni lista'!$B$4:$L$263,8,0),0)</f>
        <v>0</v>
      </c>
      <c r="J309" s="132">
        <f>IFERROR(VLOOKUP(B309,'Egyéni lista'!$B$4:$L$263,9,0),0)</f>
        <v>0</v>
      </c>
      <c r="K309" s="140">
        <f>IFERROR(VLOOKUP(B309,'Egyéni lista'!$B$4:$L$263,10,0),0)</f>
        <v>0</v>
      </c>
      <c r="L309" s="41">
        <f>IFERROR(VLOOKUP(B309,'Egyéni lista'!$B$4:$L$263,11,0),0)</f>
        <v>0</v>
      </c>
      <c r="M309" s="42">
        <f t="shared" ref="M309" si="273">SUM(E308:H311)</f>
        <v>0</v>
      </c>
    </row>
    <row r="310" spans="1:13" ht="15" hidden="1" x14ac:dyDescent="0.2">
      <c r="A310" s="217"/>
      <c r="B310" s="73"/>
      <c r="C310" s="43">
        <f>IFERROR(VLOOKUP(B310,'Egyéni lista'!$B$4:$L$263,2,0),0)</f>
        <v>0</v>
      </c>
      <c r="D310" s="44">
        <f>IFERROR(VLOOKUP(B310,'Egyéni lista'!$B$4:$L$263,3,0),0)</f>
        <v>0</v>
      </c>
      <c r="E310" s="134">
        <f>IFERROR(VLOOKUP(B310,'Egyéni lista'!$B$4:$L$263,4,0),0)</f>
        <v>0</v>
      </c>
      <c r="F310" s="134">
        <f>IFERROR(VLOOKUP(B310,'Egyéni lista'!$B$4:$L$263,5,0),0)</f>
        <v>0</v>
      </c>
      <c r="G310" s="134">
        <f>IFERROR(VLOOKUP(B310,'Egyéni lista'!$B$4:$L$263,6,0),0)</f>
        <v>0</v>
      </c>
      <c r="H310" s="134">
        <f>IFERROR(VLOOKUP(B310,'Egyéni lista'!$B$4:$L$263,7,0),0)</f>
        <v>0</v>
      </c>
      <c r="I310" s="135">
        <f>IFERROR(VLOOKUP(B310,'Egyéni lista'!$B$4:$L$263,8,0),0)</f>
        <v>0</v>
      </c>
      <c r="J310" s="133">
        <f>IFERROR(VLOOKUP(B310,'Egyéni lista'!$B$4:$L$263,9,0),0)</f>
        <v>0</v>
      </c>
      <c r="K310" s="141">
        <f>IFERROR(VLOOKUP(B310,'Egyéni lista'!$B$4:$L$263,10,0),0)</f>
        <v>0</v>
      </c>
      <c r="L310" s="45">
        <f>IFERROR(VLOOKUP(B310,'Egyéni lista'!$B$4:$L$263,11,0),0)</f>
        <v>0</v>
      </c>
      <c r="M310" s="42">
        <f t="shared" ref="M310" si="274">SUM(E308:H311)</f>
        <v>0</v>
      </c>
    </row>
    <row r="311" spans="1:13" ht="15.75" hidden="1" thickBot="1" x14ac:dyDescent="0.25">
      <c r="A311" s="218"/>
      <c r="B311" s="74"/>
      <c r="C311" s="46">
        <f>IFERROR(VLOOKUP(B311,'Egyéni lista'!$B$4:$L$263,2,0),0)</f>
        <v>0</v>
      </c>
      <c r="D311" s="47">
        <f>IFERROR(VLOOKUP(B311,'Egyéni lista'!$B$4:$L$263,3,0),0)</f>
        <v>0</v>
      </c>
      <c r="E311" s="136">
        <f>IFERROR(VLOOKUP(B311,'Egyéni lista'!$B$4:$L$263,4,0),0)</f>
        <v>0</v>
      </c>
      <c r="F311" s="137">
        <f>IFERROR(VLOOKUP(B311,'Egyéni lista'!$B$4:$L$263,5,0),0)</f>
        <v>0</v>
      </c>
      <c r="G311" s="137">
        <f>IFERROR(VLOOKUP(B311,'Egyéni lista'!$B$4:$L$263,6,0),0)</f>
        <v>0</v>
      </c>
      <c r="H311" s="137">
        <f>IFERROR(VLOOKUP(B311,'Egyéni lista'!$B$4:$L$263,7,0),0)</f>
        <v>0</v>
      </c>
      <c r="I311" s="138">
        <f>IFERROR(VLOOKUP(B311,'Egyéni lista'!$B$4:$L$263,8,0),0)</f>
        <v>0</v>
      </c>
      <c r="J311" s="139">
        <f>IFERROR(VLOOKUP(B311,'Egyéni lista'!$B$4:$L$263,9,0),0)</f>
        <v>0</v>
      </c>
      <c r="K311" s="142">
        <f>IFERROR(VLOOKUP(B311,'Egyéni lista'!$B$4:$L$263,10,0),0)</f>
        <v>0</v>
      </c>
      <c r="L311" s="48">
        <f>IFERROR(VLOOKUP(B311,'Egyéni lista'!$B$4:$L$263,11,0),0)</f>
        <v>0</v>
      </c>
      <c r="M311" s="49">
        <f t="shared" ref="M311" si="275">SUM(E308:H311)</f>
        <v>0</v>
      </c>
    </row>
    <row r="312" spans="1:13" ht="15" hidden="1" x14ac:dyDescent="0.2">
      <c r="A312" s="216" t="s">
        <v>93</v>
      </c>
      <c r="B312" s="72"/>
      <c r="C312" s="35">
        <f>IFERROR(VLOOKUP(B312,'Egyéni lista'!$B$4:$L$263,2,0),0)</f>
        <v>0</v>
      </c>
      <c r="D312" s="40">
        <f>IFERROR(VLOOKUP(B312,'Egyéni lista'!$B$4:$L$263,3,0),0)</f>
        <v>0</v>
      </c>
      <c r="E312" s="28">
        <f>IFERROR(VLOOKUP(B312,'Egyéni lista'!$B$4:$L$263,4,0),0)</f>
        <v>0</v>
      </c>
      <c r="F312" s="28">
        <f>IFERROR(VLOOKUP(B312,'Egyéni lista'!$B$4:$L$263,5,0),0)</f>
        <v>0</v>
      </c>
      <c r="G312" s="28">
        <f>IFERROR(VLOOKUP(B312,'Egyéni lista'!$B$4:$L$263,6,0),0)</f>
        <v>0</v>
      </c>
      <c r="H312" s="28">
        <f>IFERROR(VLOOKUP(B312,'Egyéni lista'!$B$4:$L$263,7,0),0)</f>
        <v>0</v>
      </c>
      <c r="I312" s="121">
        <f>IFERROR(VLOOKUP(B312,'Egyéni lista'!$B$4:$L$263,8,0),0)</f>
        <v>0</v>
      </c>
      <c r="J312" s="132">
        <f>IFERROR(VLOOKUP(B312,'Egyéni lista'!$B$4:$L$263,9,0),0)</f>
        <v>0</v>
      </c>
      <c r="K312" s="140">
        <f>IFERROR(VLOOKUP(B312,'Egyéni lista'!$B$4:$L$263,10,0),0)</f>
        <v>0</v>
      </c>
      <c r="L312" s="37">
        <f>IFERROR(VLOOKUP(B312,'Egyéni lista'!$B$4:$L$263,11,0),0)</f>
        <v>0</v>
      </c>
      <c r="M312" s="38">
        <f t="shared" ref="M312" si="276">SUM(E312:H315)</f>
        <v>0</v>
      </c>
    </row>
    <row r="313" spans="1:13" ht="15" hidden="1" x14ac:dyDescent="0.2">
      <c r="A313" s="217"/>
      <c r="B313" s="73"/>
      <c r="C313" s="39">
        <f>IFERROR(VLOOKUP(B313,'Egyéni lista'!$B$4:$L$263,2,0),0)</f>
        <v>0</v>
      </c>
      <c r="D313" s="40">
        <f>IFERROR(VLOOKUP(B313,'Egyéni lista'!$B$4:$L$263,3,0),0)</f>
        <v>0</v>
      </c>
      <c r="E313" s="20">
        <f>IFERROR(VLOOKUP(B313,'Egyéni lista'!$B$4:$L$263,4,0),0)</f>
        <v>0</v>
      </c>
      <c r="F313" s="20">
        <f>IFERROR(VLOOKUP(B313,'Egyéni lista'!$B$4:$L$263,5,0),0)</f>
        <v>0</v>
      </c>
      <c r="G313" s="20">
        <f>IFERROR(VLOOKUP(B313,'Egyéni lista'!$B$4:$L$263,6,0),0)</f>
        <v>0</v>
      </c>
      <c r="H313" s="20">
        <f>IFERROR(VLOOKUP(B313,'Egyéni lista'!$B$4:$L$263,7,0),0)</f>
        <v>0</v>
      </c>
      <c r="I313" s="122">
        <f>IFERROR(VLOOKUP(B313,'Egyéni lista'!$B$4:$L$263,8,0),0)</f>
        <v>0</v>
      </c>
      <c r="J313" s="132">
        <f>IFERROR(VLOOKUP(B313,'Egyéni lista'!$B$4:$L$263,9,0),0)</f>
        <v>0</v>
      </c>
      <c r="K313" s="140">
        <f>IFERROR(VLOOKUP(B313,'Egyéni lista'!$B$4:$L$263,10,0),0)</f>
        <v>0</v>
      </c>
      <c r="L313" s="41">
        <f>IFERROR(VLOOKUP(B313,'Egyéni lista'!$B$4:$L$263,11,0),0)</f>
        <v>0</v>
      </c>
      <c r="M313" s="42">
        <f t="shared" ref="M313" si="277">SUM(E312:H315)</f>
        <v>0</v>
      </c>
    </row>
    <row r="314" spans="1:13" ht="15" hidden="1" x14ac:dyDescent="0.2">
      <c r="A314" s="217"/>
      <c r="B314" s="73"/>
      <c r="C314" s="43">
        <f>IFERROR(VLOOKUP(B314,'Egyéni lista'!$B$4:$L$263,2,0),0)</f>
        <v>0</v>
      </c>
      <c r="D314" s="44">
        <f>IFERROR(VLOOKUP(B314,'Egyéni lista'!$B$4:$L$263,3,0),0)</f>
        <v>0</v>
      </c>
      <c r="E314" s="134">
        <f>IFERROR(VLOOKUP(B314,'Egyéni lista'!$B$4:$L$263,4,0),0)</f>
        <v>0</v>
      </c>
      <c r="F314" s="134">
        <f>IFERROR(VLOOKUP(B314,'Egyéni lista'!$B$4:$L$263,5,0),0)</f>
        <v>0</v>
      </c>
      <c r="G314" s="134">
        <f>IFERROR(VLOOKUP(B314,'Egyéni lista'!$B$4:$L$263,6,0),0)</f>
        <v>0</v>
      </c>
      <c r="H314" s="134">
        <f>IFERROR(VLOOKUP(B314,'Egyéni lista'!$B$4:$L$263,7,0),0)</f>
        <v>0</v>
      </c>
      <c r="I314" s="135">
        <f>IFERROR(VLOOKUP(B314,'Egyéni lista'!$B$4:$L$263,8,0),0)</f>
        <v>0</v>
      </c>
      <c r="J314" s="133">
        <f>IFERROR(VLOOKUP(B314,'Egyéni lista'!$B$4:$L$263,9,0),0)</f>
        <v>0</v>
      </c>
      <c r="K314" s="141">
        <f>IFERROR(VLOOKUP(B314,'Egyéni lista'!$B$4:$L$263,10,0),0)</f>
        <v>0</v>
      </c>
      <c r="L314" s="45">
        <f>IFERROR(VLOOKUP(B314,'Egyéni lista'!$B$4:$L$263,11,0),0)</f>
        <v>0</v>
      </c>
      <c r="M314" s="42">
        <f t="shared" ref="M314" si="278">SUM(E312:H315)</f>
        <v>0</v>
      </c>
    </row>
    <row r="315" spans="1:13" ht="15.75" hidden="1" thickBot="1" x14ac:dyDescent="0.25">
      <c r="A315" s="218"/>
      <c r="B315" s="74"/>
      <c r="C315" s="46">
        <f>IFERROR(VLOOKUP(B315,'Egyéni lista'!$B$4:$L$263,2,0),0)</f>
        <v>0</v>
      </c>
      <c r="D315" s="47">
        <f>IFERROR(VLOOKUP(B315,'Egyéni lista'!$B$4:$L$263,3,0),0)</f>
        <v>0</v>
      </c>
      <c r="E315" s="136">
        <f>IFERROR(VLOOKUP(B315,'Egyéni lista'!$B$4:$L$263,4,0),0)</f>
        <v>0</v>
      </c>
      <c r="F315" s="137">
        <f>IFERROR(VLOOKUP(B315,'Egyéni lista'!$B$4:$L$263,5,0),0)</f>
        <v>0</v>
      </c>
      <c r="G315" s="137">
        <f>IFERROR(VLOOKUP(B315,'Egyéni lista'!$B$4:$L$263,6,0),0)</f>
        <v>0</v>
      </c>
      <c r="H315" s="137">
        <f>IFERROR(VLOOKUP(B315,'Egyéni lista'!$B$4:$L$263,7,0),0)</f>
        <v>0</v>
      </c>
      <c r="I315" s="138">
        <f>IFERROR(VLOOKUP(B315,'Egyéni lista'!$B$4:$L$263,8,0),0)</f>
        <v>0</v>
      </c>
      <c r="J315" s="139">
        <f>IFERROR(VLOOKUP(B315,'Egyéni lista'!$B$4:$L$263,9,0),0)</f>
        <v>0</v>
      </c>
      <c r="K315" s="142">
        <f>IFERROR(VLOOKUP(B315,'Egyéni lista'!$B$4:$L$263,10,0),0)</f>
        <v>0</v>
      </c>
      <c r="L315" s="48">
        <f>IFERROR(VLOOKUP(B315,'Egyéni lista'!$B$4:$L$263,11,0),0)</f>
        <v>0</v>
      </c>
      <c r="M315" s="49">
        <f t="shared" ref="M315" si="279">SUM(E312:H315)</f>
        <v>0</v>
      </c>
    </row>
    <row r="316" spans="1:13" ht="15" hidden="1" x14ac:dyDescent="0.2">
      <c r="A316" s="216" t="s">
        <v>94</v>
      </c>
      <c r="B316" s="72"/>
      <c r="C316" s="35">
        <f>IFERROR(VLOOKUP(B316,'Egyéni lista'!$B$4:$L$263,2,0),0)</f>
        <v>0</v>
      </c>
      <c r="D316" s="40">
        <f>IFERROR(VLOOKUP(B316,'Egyéni lista'!$B$4:$L$263,3,0),0)</f>
        <v>0</v>
      </c>
      <c r="E316" s="28">
        <f>IFERROR(VLOOKUP(B316,'Egyéni lista'!$B$4:$L$263,4,0),0)</f>
        <v>0</v>
      </c>
      <c r="F316" s="28">
        <f>IFERROR(VLOOKUP(B316,'Egyéni lista'!$B$4:$L$263,5,0),0)</f>
        <v>0</v>
      </c>
      <c r="G316" s="28">
        <f>IFERROR(VLOOKUP(B316,'Egyéni lista'!$B$4:$L$263,6,0),0)</f>
        <v>0</v>
      </c>
      <c r="H316" s="28">
        <f>IFERROR(VLOOKUP(B316,'Egyéni lista'!$B$4:$L$263,7,0),0)</f>
        <v>0</v>
      </c>
      <c r="I316" s="121">
        <f>IFERROR(VLOOKUP(B316,'Egyéni lista'!$B$4:$L$263,8,0),0)</f>
        <v>0</v>
      </c>
      <c r="J316" s="132">
        <f>IFERROR(VLOOKUP(B316,'Egyéni lista'!$B$4:$L$263,9,0),0)</f>
        <v>0</v>
      </c>
      <c r="K316" s="140">
        <f>IFERROR(VLOOKUP(B316,'Egyéni lista'!$B$4:$L$263,10,0),0)</f>
        <v>0</v>
      </c>
      <c r="L316" s="37">
        <f>IFERROR(VLOOKUP(B316,'Egyéni lista'!$B$4:$L$263,11,0),0)</f>
        <v>0</v>
      </c>
      <c r="M316" s="38">
        <f t="shared" ref="M316" si="280">SUM(E316:H319)</f>
        <v>0</v>
      </c>
    </row>
    <row r="317" spans="1:13" ht="15" hidden="1" x14ac:dyDescent="0.2">
      <c r="A317" s="217"/>
      <c r="B317" s="73"/>
      <c r="C317" s="39">
        <f>IFERROR(VLOOKUP(B317,'Egyéni lista'!$B$4:$L$263,2,0),0)</f>
        <v>0</v>
      </c>
      <c r="D317" s="40">
        <f>IFERROR(VLOOKUP(B317,'Egyéni lista'!$B$4:$L$263,3,0),0)</f>
        <v>0</v>
      </c>
      <c r="E317" s="20">
        <f>IFERROR(VLOOKUP(B317,'Egyéni lista'!$B$4:$L$263,4,0),0)</f>
        <v>0</v>
      </c>
      <c r="F317" s="20">
        <f>IFERROR(VLOOKUP(B317,'Egyéni lista'!$B$4:$L$263,5,0),0)</f>
        <v>0</v>
      </c>
      <c r="G317" s="20">
        <f>IFERROR(VLOOKUP(B317,'Egyéni lista'!$B$4:$L$263,6,0),0)</f>
        <v>0</v>
      </c>
      <c r="H317" s="20">
        <f>IFERROR(VLOOKUP(B317,'Egyéni lista'!$B$4:$L$263,7,0),0)</f>
        <v>0</v>
      </c>
      <c r="I317" s="122">
        <f>IFERROR(VLOOKUP(B317,'Egyéni lista'!$B$4:$L$263,8,0),0)</f>
        <v>0</v>
      </c>
      <c r="J317" s="132">
        <f>IFERROR(VLOOKUP(B317,'Egyéni lista'!$B$4:$L$263,9,0),0)</f>
        <v>0</v>
      </c>
      <c r="K317" s="140">
        <f>IFERROR(VLOOKUP(B317,'Egyéni lista'!$B$4:$L$263,10,0),0)</f>
        <v>0</v>
      </c>
      <c r="L317" s="41">
        <f>IFERROR(VLOOKUP(B317,'Egyéni lista'!$B$4:$L$263,11,0),0)</f>
        <v>0</v>
      </c>
      <c r="M317" s="42">
        <f t="shared" ref="M317" si="281">SUM(E316:H319)</f>
        <v>0</v>
      </c>
    </row>
    <row r="318" spans="1:13" ht="15" hidden="1" x14ac:dyDescent="0.2">
      <c r="A318" s="217"/>
      <c r="B318" s="73"/>
      <c r="C318" s="43">
        <f>IFERROR(VLOOKUP(B318,'Egyéni lista'!$B$4:$L$263,2,0),0)</f>
        <v>0</v>
      </c>
      <c r="D318" s="44">
        <f>IFERROR(VLOOKUP(B318,'Egyéni lista'!$B$4:$L$263,3,0),0)</f>
        <v>0</v>
      </c>
      <c r="E318" s="134">
        <f>IFERROR(VLOOKUP(B318,'Egyéni lista'!$B$4:$L$263,4,0),0)</f>
        <v>0</v>
      </c>
      <c r="F318" s="134">
        <f>IFERROR(VLOOKUP(B318,'Egyéni lista'!$B$4:$L$263,5,0),0)</f>
        <v>0</v>
      </c>
      <c r="G318" s="134">
        <f>IFERROR(VLOOKUP(B318,'Egyéni lista'!$B$4:$L$263,6,0),0)</f>
        <v>0</v>
      </c>
      <c r="H318" s="134">
        <f>IFERROR(VLOOKUP(B318,'Egyéni lista'!$B$4:$L$263,7,0),0)</f>
        <v>0</v>
      </c>
      <c r="I318" s="135">
        <f>IFERROR(VLOOKUP(B318,'Egyéni lista'!$B$4:$L$263,8,0),0)</f>
        <v>0</v>
      </c>
      <c r="J318" s="133">
        <f>IFERROR(VLOOKUP(B318,'Egyéni lista'!$B$4:$L$263,9,0),0)</f>
        <v>0</v>
      </c>
      <c r="K318" s="141">
        <f>IFERROR(VLOOKUP(B318,'Egyéni lista'!$B$4:$L$263,10,0),0)</f>
        <v>0</v>
      </c>
      <c r="L318" s="45">
        <f>IFERROR(VLOOKUP(B318,'Egyéni lista'!$B$4:$L$263,11,0),0)</f>
        <v>0</v>
      </c>
      <c r="M318" s="42">
        <f t="shared" ref="M318" si="282">SUM(E316:H319)</f>
        <v>0</v>
      </c>
    </row>
    <row r="319" spans="1:13" ht="15.75" hidden="1" thickBot="1" x14ac:dyDescent="0.25">
      <c r="A319" s="218"/>
      <c r="B319" s="74"/>
      <c r="C319" s="46">
        <f>IFERROR(VLOOKUP(B319,'Egyéni lista'!$B$4:$L$263,2,0),0)</f>
        <v>0</v>
      </c>
      <c r="D319" s="47">
        <f>IFERROR(VLOOKUP(B319,'Egyéni lista'!$B$4:$L$263,3,0),0)</f>
        <v>0</v>
      </c>
      <c r="E319" s="136">
        <f>IFERROR(VLOOKUP(B319,'Egyéni lista'!$B$4:$L$263,4,0),0)</f>
        <v>0</v>
      </c>
      <c r="F319" s="137">
        <f>IFERROR(VLOOKUP(B319,'Egyéni lista'!$B$4:$L$263,5,0),0)</f>
        <v>0</v>
      </c>
      <c r="G319" s="137">
        <f>IFERROR(VLOOKUP(B319,'Egyéni lista'!$B$4:$L$263,6,0),0)</f>
        <v>0</v>
      </c>
      <c r="H319" s="137">
        <f>IFERROR(VLOOKUP(B319,'Egyéni lista'!$B$4:$L$263,7,0),0)</f>
        <v>0</v>
      </c>
      <c r="I319" s="138">
        <f>IFERROR(VLOOKUP(B319,'Egyéni lista'!$B$4:$L$263,8,0),0)</f>
        <v>0</v>
      </c>
      <c r="J319" s="139">
        <f>IFERROR(VLOOKUP(B319,'Egyéni lista'!$B$4:$L$263,9,0),0)</f>
        <v>0</v>
      </c>
      <c r="K319" s="142">
        <f>IFERROR(VLOOKUP(B319,'Egyéni lista'!$B$4:$L$263,10,0),0)</f>
        <v>0</v>
      </c>
      <c r="L319" s="48">
        <f>IFERROR(VLOOKUP(B319,'Egyéni lista'!$B$4:$L$263,11,0),0)</f>
        <v>0</v>
      </c>
      <c r="M319" s="49">
        <f t="shared" ref="M319" si="283">SUM(E316:H319)</f>
        <v>0</v>
      </c>
    </row>
    <row r="320" spans="1:13" ht="15" hidden="1" x14ac:dyDescent="0.2">
      <c r="A320" s="216" t="s">
        <v>95</v>
      </c>
      <c r="B320" s="72"/>
      <c r="C320" s="35">
        <f>IFERROR(VLOOKUP(B320,'Egyéni lista'!$B$4:$L$263,2,0),0)</f>
        <v>0</v>
      </c>
      <c r="D320" s="40">
        <f>IFERROR(VLOOKUP(B320,'Egyéni lista'!$B$4:$L$263,3,0),0)</f>
        <v>0</v>
      </c>
      <c r="E320" s="28">
        <f>IFERROR(VLOOKUP(B320,'Egyéni lista'!$B$4:$L$263,4,0),0)</f>
        <v>0</v>
      </c>
      <c r="F320" s="28">
        <f>IFERROR(VLOOKUP(B320,'Egyéni lista'!$B$4:$L$263,5,0),0)</f>
        <v>0</v>
      </c>
      <c r="G320" s="28">
        <f>IFERROR(VLOOKUP(B320,'Egyéni lista'!$B$4:$L$263,6,0),0)</f>
        <v>0</v>
      </c>
      <c r="H320" s="28">
        <f>IFERROR(VLOOKUP(B320,'Egyéni lista'!$B$4:$L$263,7,0),0)</f>
        <v>0</v>
      </c>
      <c r="I320" s="121">
        <f>IFERROR(VLOOKUP(B320,'Egyéni lista'!$B$4:$L$263,8,0),0)</f>
        <v>0</v>
      </c>
      <c r="J320" s="132">
        <f>IFERROR(VLOOKUP(B320,'Egyéni lista'!$B$4:$L$263,9,0),0)</f>
        <v>0</v>
      </c>
      <c r="K320" s="140">
        <f>IFERROR(VLOOKUP(B320,'Egyéni lista'!$B$4:$L$263,10,0),0)</f>
        <v>0</v>
      </c>
      <c r="L320" s="37">
        <f>IFERROR(VLOOKUP(B320,'Egyéni lista'!$B$4:$L$263,11,0),0)</f>
        <v>0</v>
      </c>
      <c r="M320" s="38">
        <f t="shared" ref="M320" si="284">SUM(E320:H323)</f>
        <v>0</v>
      </c>
    </row>
    <row r="321" spans="1:13" ht="15" hidden="1" x14ac:dyDescent="0.2">
      <c r="A321" s="217"/>
      <c r="B321" s="73"/>
      <c r="C321" s="39">
        <f>IFERROR(VLOOKUP(B321,'Egyéni lista'!$B$4:$L$263,2,0),0)</f>
        <v>0</v>
      </c>
      <c r="D321" s="40">
        <f>IFERROR(VLOOKUP(B321,'Egyéni lista'!$B$4:$L$263,3,0),0)</f>
        <v>0</v>
      </c>
      <c r="E321" s="20">
        <f>IFERROR(VLOOKUP(B321,'Egyéni lista'!$B$4:$L$263,4,0),0)</f>
        <v>0</v>
      </c>
      <c r="F321" s="20">
        <f>IFERROR(VLOOKUP(B321,'Egyéni lista'!$B$4:$L$263,5,0),0)</f>
        <v>0</v>
      </c>
      <c r="G321" s="20">
        <f>IFERROR(VLOOKUP(B321,'Egyéni lista'!$B$4:$L$263,6,0),0)</f>
        <v>0</v>
      </c>
      <c r="H321" s="20">
        <f>IFERROR(VLOOKUP(B321,'Egyéni lista'!$B$4:$L$263,7,0),0)</f>
        <v>0</v>
      </c>
      <c r="I321" s="122">
        <f>IFERROR(VLOOKUP(B321,'Egyéni lista'!$B$4:$L$263,8,0),0)</f>
        <v>0</v>
      </c>
      <c r="J321" s="132">
        <f>IFERROR(VLOOKUP(B321,'Egyéni lista'!$B$4:$L$263,9,0),0)</f>
        <v>0</v>
      </c>
      <c r="K321" s="140">
        <f>IFERROR(VLOOKUP(B321,'Egyéni lista'!$B$4:$L$263,10,0),0)</f>
        <v>0</v>
      </c>
      <c r="L321" s="41">
        <f>IFERROR(VLOOKUP(B321,'Egyéni lista'!$B$4:$L$263,11,0),0)</f>
        <v>0</v>
      </c>
      <c r="M321" s="42">
        <f t="shared" ref="M321" si="285">SUM(E320:H323)</f>
        <v>0</v>
      </c>
    </row>
    <row r="322" spans="1:13" ht="15" hidden="1" x14ac:dyDescent="0.2">
      <c r="A322" s="217"/>
      <c r="B322" s="73"/>
      <c r="C322" s="43">
        <f>IFERROR(VLOOKUP(B322,'Egyéni lista'!$B$4:$L$263,2,0),0)</f>
        <v>0</v>
      </c>
      <c r="D322" s="44">
        <f>IFERROR(VLOOKUP(B322,'Egyéni lista'!$B$4:$L$263,3,0),0)</f>
        <v>0</v>
      </c>
      <c r="E322" s="134">
        <f>IFERROR(VLOOKUP(B322,'Egyéni lista'!$B$4:$L$263,4,0),0)</f>
        <v>0</v>
      </c>
      <c r="F322" s="134">
        <f>IFERROR(VLOOKUP(B322,'Egyéni lista'!$B$4:$L$263,5,0),0)</f>
        <v>0</v>
      </c>
      <c r="G322" s="134">
        <f>IFERROR(VLOOKUP(B322,'Egyéni lista'!$B$4:$L$263,6,0),0)</f>
        <v>0</v>
      </c>
      <c r="H322" s="134">
        <f>IFERROR(VLOOKUP(B322,'Egyéni lista'!$B$4:$L$263,7,0),0)</f>
        <v>0</v>
      </c>
      <c r="I322" s="135">
        <f>IFERROR(VLOOKUP(B322,'Egyéni lista'!$B$4:$L$263,8,0),0)</f>
        <v>0</v>
      </c>
      <c r="J322" s="133">
        <f>IFERROR(VLOOKUP(B322,'Egyéni lista'!$B$4:$L$263,9,0),0)</f>
        <v>0</v>
      </c>
      <c r="K322" s="141">
        <f>IFERROR(VLOOKUP(B322,'Egyéni lista'!$B$4:$L$263,10,0),0)</f>
        <v>0</v>
      </c>
      <c r="L322" s="45">
        <f>IFERROR(VLOOKUP(B322,'Egyéni lista'!$B$4:$L$263,11,0),0)</f>
        <v>0</v>
      </c>
      <c r="M322" s="42">
        <f t="shared" ref="M322" si="286">SUM(E320:H323)</f>
        <v>0</v>
      </c>
    </row>
    <row r="323" spans="1:13" ht="15.75" hidden="1" thickBot="1" x14ac:dyDescent="0.25">
      <c r="A323" s="218"/>
      <c r="B323" s="74"/>
      <c r="C323" s="46">
        <f>IFERROR(VLOOKUP(B323,'Egyéni lista'!$B$4:$L$263,2,0),0)</f>
        <v>0</v>
      </c>
      <c r="D323" s="47">
        <f>IFERROR(VLOOKUP(B323,'Egyéni lista'!$B$4:$L$263,3,0),0)</f>
        <v>0</v>
      </c>
      <c r="E323" s="136">
        <f>IFERROR(VLOOKUP(B323,'Egyéni lista'!$B$4:$L$263,4,0),0)</f>
        <v>0</v>
      </c>
      <c r="F323" s="137">
        <f>IFERROR(VLOOKUP(B323,'Egyéni lista'!$B$4:$L$263,5,0),0)</f>
        <v>0</v>
      </c>
      <c r="G323" s="137">
        <f>IFERROR(VLOOKUP(B323,'Egyéni lista'!$B$4:$L$263,6,0),0)</f>
        <v>0</v>
      </c>
      <c r="H323" s="137">
        <f>IFERROR(VLOOKUP(B323,'Egyéni lista'!$B$4:$L$263,7,0),0)</f>
        <v>0</v>
      </c>
      <c r="I323" s="138">
        <f>IFERROR(VLOOKUP(B323,'Egyéni lista'!$B$4:$L$263,8,0),0)</f>
        <v>0</v>
      </c>
      <c r="J323" s="139">
        <f>IFERROR(VLOOKUP(B323,'Egyéni lista'!$B$4:$L$263,9,0),0)</f>
        <v>0</v>
      </c>
      <c r="K323" s="142">
        <f>IFERROR(VLOOKUP(B323,'Egyéni lista'!$B$4:$L$263,10,0),0)</f>
        <v>0</v>
      </c>
      <c r="L323" s="48">
        <f>IFERROR(VLOOKUP(B323,'Egyéni lista'!$B$4:$L$263,11,0),0)</f>
        <v>0</v>
      </c>
      <c r="M323" s="49">
        <f t="shared" ref="M323" si="287">SUM(E320:H323)</f>
        <v>0</v>
      </c>
    </row>
    <row r="324" spans="1:13" x14ac:dyDescent="0.2">
      <c r="K324" s="26">
        <f>IFERROR(VLOOKUP(B324,'Egyéni lista'!$B$4:$L$263,10,0),0)</f>
        <v>0</v>
      </c>
    </row>
  </sheetData>
  <sheetProtection algorithmName="SHA-512" hashValue="LJawWCl+DduJ3rYfkqiK9fPL0k6LhvGReiNYVvShV1soC4c8QlG6Fp05Q8IPuiV3/F4ss3UcyCS4ZLSodO4+cQ==" saltValue="B8joDjnCvDmI95Vym3rqfQ==" spinCount="100000" sheet="1" objects="1" scenarios="1"/>
  <sortState xmlns:xlrd2="http://schemas.microsoft.com/office/spreadsheetml/2017/richdata2" ref="B4:M19">
    <sortCondition descending="1" ref="M4:M19"/>
  </sortState>
  <mergeCells count="81">
    <mergeCell ref="A44:A47"/>
    <mergeCell ref="A1:M1"/>
    <mergeCell ref="A4:A7"/>
    <mergeCell ref="A8:A11"/>
    <mergeCell ref="A12:A15"/>
    <mergeCell ref="A16:A19"/>
    <mergeCell ref="A20:A23"/>
    <mergeCell ref="A24:A27"/>
    <mergeCell ref="A28:A31"/>
    <mergeCell ref="A32:A35"/>
    <mergeCell ref="A36:A39"/>
    <mergeCell ref="A40:A43"/>
    <mergeCell ref="A92:A95"/>
    <mergeCell ref="A48:A51"/>
    <mergeCell ref="A52:A55"/>
    <mergeCell ref="A56:A59"/>
    <mergeCell ref="A60:A63"/>
    <mergeCell ref="A64:A67"/>
    <mergeCell ref="A68:A71"/>
    <mergeCell ref="A72:A75"/>
    <mergeCell ref="A76:A79"/>
    <mergeCell ref="A80:A83"/>
    <mergeCell ref="A84:A87"/>
    <mergeCell ref="A88:A91"/>
    <mergeCell ref="A140:A143"/>
    <mergeCell ref="A96:A99"/>
    <mergeCell ref="A100:A103"/>
    <mergeCell ref="A104:A107"/>
    <mergeCell ref="A108:A111"/>
    <mergeCell ref="A112:A115"/>
    <mergeCell ref="A116:A119"/>
    <mergeCell ref="A120:A123"/>
    <mergeCell ref="A124:A127"/>
    <mergeCell ref="A128:A131"/>
    <mergeCell ref="A132:A135"/>
    <mergeCell ref="A136:A139"/>
    <mergeCell ref="A188:A191"/>
    <mergeCell ref="A144:A147"/>
    <mergeCell ref="A148:A151"/>
    <mergeCell ref="A152:A155"/>
    <mergeCell ref="A156:A159"/>
    <mergeCell ref="A160:A163"/>
    <mergeCell ref="A164:A167"/>
    <mergeCell ref="A168:A171"/>
    <mergeCell ref="A172:A175"/>
    <mergeCell ref="A176:A179"/>
    <mergeCell ref="A180:A183"/>
    <mergeCell ref="A184:A187"/>
    <mergeCell ref="A236:A239"/>
    <mergeCell ref="A192:A195"/>
    <mergeCell ref="A196:A199"/>
    <mergeCell ref="A200:A203"/>
    <mergeCell ref="A204:A207"/>
    <mergeCell ref="A208:A211"/>
    <mergeCell ref="A212:A215"/>
    <mergeCell ref="A216:A219"/>
    <mergeCell ref="A220:A223"/>
    <mergeCell ref="A224:A227"/>
    <mergeCell ref="A228:A231"/>
    <mergeCell ref="A232:A235"/>
    <mergeCell ref="A284:A287"/>
    <mergeCell ref="A240:A243"/>
    <mergeCell ref="A244:A247"/>
    <mergeCell ref="A248:A251"/>
    <mergeCell ref="A252:A255"/>
    <mergeCell ref="A256:A259"/>
    <mergeCell ref="A260:A263"/>
    <mergeCell ref="A264:A267"/>
    <mergeCell ref="A268:A271"/>
    <mergeCell ref="A272:A275"/>
    <mergeCell ref="A276:A279"/>
    <mergeCell ref="A280:A283"/>
    <mergeCell ref="A312:A315"/>
    <mergeCell ref="A316:A319"/>
    <mergeCell ref="A320:A323"/>
    <mergeCell ref="A288:A291"/>
    <mergeCell ref="A292:A295"/>
    <mergeCell ref="A296:A299"/>
    <mergeCell ref="A300:A303"/>
    <mergeCell ref="A304:A307"/>
    <mergeCell ref="A308:A311"/>
  </mergeCells>
  <conditionalFormatting sqref="A4 C4:D35 A8 A12:D12 A16:D16 A20:D21 A24 B24:B25 A28:D29 A32:D33 A36:D37 C38:D39 A40:D41 C42:D323 A44:B45 A48:B49 A52:B53 A56:B57 A60:B61 A64:B65 A68:B69 A72:B73 A76:B77 A80:B81 A84:B85 A88:B89 A92:B93 A96:B97 A100:B101 A104:B105 A108:B109 A112:B113 A116:B117 A120:B121 A124:B125 A128:B129 A132:B133 A136:B137 A140:B141 A144:B145 A148:B149 A152:B153 A156:B157 A160:B161 L164 A164:B165 L168 A168:B169 L172 A172:B173 L176 A176:B177 L180 A180:B181 L184 A184:B185 L188 A188:B189 L192 A192:B193 L196 A196:B197 L200 A200:B201 L204 A204:B205 L208 A208:B209 L212 A212:B213 L216 A216:B217 L220 A220:B221 L224 A224:B225 L228 A228:B229 L232 A232:B233 L236 A236:B237 L240 A240:B241 L244 A244:B245 L248 A248:B249 L252 A252:B253 L256 A256:B257 L260 A260:B261 L264 A264:B265 L268 A268:B269 L272 A272:B273 L276 A276:B277 L280 A280:B281 L284 A284:B285 L288 A288:B289 L292 A292:B293 L296 A296:B297 L300 A300:B301 L304 A304:B305 L308 A308:B309 L312 A312:B313 L316 A316:B317 L320 A320:B321">
    <cfRule type="cellIs" dxfId="193" priority="119" stopIfTrue="1" operator="between">
      <formula>250</formula>
      <formula>300</formula>
    </cfRule>
  </conditionalFormatting>
  <conditionalFormatting sqref="E4:H323">
    <cfRule type="cellIs" dxfId="192" priority="5" operator="greaterThan">
      <formula>150</formula>
    </cfRule>
    <cfRule type="cellIs" dxfId="191" priority="6" operator="between">
      <formula>131</formula>
      <formula>150</formula>
    </cfRule>
  </conditionalFormatting>
  <conditionalFormatting sqref="K4:K203">
    <cfRule type="cellIs" dxfId="190" priority="1" operator="greaterThan">
      <formula>599</formula>
    </cfRule>
  </conditionalFormatting>
  <conditionalFormatting sqref="K4:K323">
    <cfRule type="cellIs" dxfId="189" priority="2" operator="between">
      <formula>571</formula>
      <formula>599</formula>
    </cfRule>
    <cfRule type="cellIs" dxfId="188" priority="3" operator="between">
      <formula>551</formula>
      <formula>570</formula>
    </cfRule>
    <cfRule type="cellIs" dxfId="187" priority="4" operator="between">
      <formula>520</formula>
      <formula>550</formula>
    </cfRule>
  </conditionalFormatting>
  <conditionalFormatting sqref="K324">
    <cfRule type="cellIs" dxfId="186" priority="97" operator="greaterThan">
      <formula>599</formula>
    </cfRule>
    <cfRule type="cellIs" dxfId="185" priority="98" operator="between">
      <formula>571</formula>
      <formula>599</formula>
    </cfRule>
    <cfRule type="cellIs" dxfId="184" priority="99" operator="between">
      <formula>541</formula>
      <formula>570</formula>
    </cfRule>
    <cfRule type="cellIs" dxfId="183" priority="101" operator="between">
      <formula>520</formula>
      <formula>540</formula>
    </cfRule>
  </conditionalFormatting>
  <conditionalFormatting sqref="L20 L24 L28 L32 L36 L40 L44 L48 L52 L56 L60 L64 L68 L72 L76 L80 L84 L88 L92 L96 L100 L104 L108 L112 L116 L120 L124 L128 L132 L136 L140 L144 L148 L152 L156 L160">
    <cfRule type="cellIs" dxfId="182" priority="88" operator="greaterThan">
      <formula>599</formula>
    </cfRule>
    <cfRule type="cellIs" dxfId="181" priority="89" operator="greaterThan">
      <formula>599</formula>
    </cfRule>
    <cfRule type="cellIs" dxfId="180" priority="90" stopIfTrue="1" operator="between">
      <formula>200</formula>
      <formula>219</formula>
    </cfRule>
    <cfRule type="cellIs" dxfId="179" priority="95" stopIfTrue="1" operator="between">
      <formula>220</formula>
      <formula>249</formula>
    </cfRule>
    <cfRule type="cellIs" dxfId="178" priority="96" stopIfTrue="1" operator="between">
      <formula>250</formula>
      <formula>300</formula>
    </cfRule>
  </conditionalFormatting>
  <conditionalFormatting sqref="L20:L163">
    <cfRule type="cellIs" dxfId="177" priority="91" operator="equal">
      <formula>300</formula>
    </cfRule>
    <cfRule type="cellIs" dxfId="176" priority="92" stopIfTrue="1" operator="between">
      <formula>200</formula>
      <formula>219</formula>
    </cfRule>
    <cfRule type="cellIs" dxfId="175" priority="93" stopIfTrue="1" operator="between">
      <formula>220</formula>
      <formula>249</formula>
    </cfRule>
    <cfRule type="cellIs" dxfId="174" priority="94" stopIfTrue="1" operator="between">
      <formula>250</formula>
      <formula>300</formula>
    </cfRule>
  </conditionalFormatting>
  <conditionalFormatting sqref="L164 L168 L172 L176 L180 L184 L188 L192 L196 L200 L204 L208 L212 L216 L220 L224 L228 L232 L236 L240 L244 L248 L252 L256 L260 L264 L268 L272 L276 L280 L284 L288 L292 L296 L300 L304 L308 L312 L316 L320 A4 C4:D35 A8 A12:D12 A16:D16 A20:D21 A24 B24:B25 A28:D29 A32:D33 A36:D37 C38:D39 A40:D41 C42:D323 A44:B45 A48:B49 A52:B53 A56:B57 A60:B61 A64:B65 A68:B69 A72:B73 A76:B77 A80:B81 A84:B85 A88:B89 A92:B93 A96:B97 A100:B101 A104:B105 A108:B109 A112:B113 A116:B117 A120:B121 A124:B125 A128:B129 A132:B133 A136:B137 A140:B141 A144:B145 A148:B149 A152:B153 A156:B157 A160:B161 A164:B165 A168:B169 A172:B173 A176:B177 A180:B181 A184:B185 A188:B189 A192:B193 A196:B197 A200:B201 A204:B205 A208:B209 A212:B213 A216:B217 A220:B221 A224:B225 A228:B229 A232:B233 A236:B237 A240:B241 A244:B245 A248:B249 A252:B253 A256:B257 A260:B261 A264:B265 A268:B269 A272:B273 A276:B277 A280:B281 A284:B285 A288:B289 A292:B293 A296:B297 A300:B301 A304:B305 A308:B309 A312:B313 A316:B317 A320:B321">
    <cfRule type="cellIs" dxfId="173" priority="113" stopIfTrue="1" operator="between">
      <formula>200</formula>
      <formula>219</formula>
    </cfRule>
    <cfRule type="cellIs" dxfId="172" priority="118" stopIfTrue="1" operator="between">
      <formula>220</formula>
      <formula>249</formula>
    </cfRule>
  </conditionalFormatting>
  <conditionalFormatting sqref="L164 L168 L172 L176 L180 L184 L188 L192 L196 L200 L204 L208 L212 L216 L220 L224 L228 L232 L236 L240 L244 L248 L252 L256 L260 L264 L268 L272 L276 L280 L284 L288 L292 L296 L300 L304 L308 L312 L316 L320 K324">
    <cfRule type="cellIs" dxfId="171" priority="111" operator="greaterThan">
      <formula>599</formula>
    </cfRule>
    <cfRule type="cellIs" dxfId="170" priority="112" operator="greaterThan">
      <formula>599</formula>
    </cfRule>
  </conditionalFormatting>
  <conditionalFormatting sqref="L164:L323">
    <cfRule type="cellIs" dxfId="169" priority="114" operator="equal">
      <formula>300</formula>
    </cfRule>
    <cfRule type="cellIs" dxfId="168" priority="115" stopIfTrue="1" operator="between">
      <formula>200</formula>
      <formula>219</formula>
    </cfRule>
    <cfRule type="cellIs" dxfId="167" priority="116" stopIfTrue="1" operator="between">
      <formula>220</formula>
      <formula>249</formula>
    </cfRule>
    <cfRule type="cellIs" dxfId="166" priority="117" stopIfTrue="1" operator="between">
      <formula>250</formula>
      <formula>300</formula>
    </cfRule>
  </conditionalFormatting>
  <pageMargins left="0.7" right="0.7"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255"/>
  <sheetViews>
    <sheetView topLeftCell="A46" workbookViewId="0">
      <selection activeCell="L76" sqref="A1:L76"/>
    </sheetView>
  </sheetViews>
  <sheetFormatPr defaultColWidth="9.140625" defaultRowHeight="14.25" x14ac:dyDescent="0.2"/>
  <cols>
    <col min="1" max="1" width="9.140625" style="21"/>
    <col min="2" max="2" width="20.28515625" style="60" customWidth="1"/>
    <col min="3" max="3" width="21.42578125" style="8" customWidth="1"/>
    <col min="4" max="4" width="8" customWidth="1"/>
    <col min="12" max="12" width="6.5703125" customWidth="1"/>
  </cols>
  <sheetData>
    <row r="1" spans="1:12" ht="23.25" customHeight="1" thickBot="1" x14ac:dyDescent="0.25">
      <c r="A1" s="224" t="s">
        <v>100</v>
      </c>
      <c r="B1" s="225"/>
      <c r="C1" s="225"/>
      <c r="D1" s="225"/>
      <c r="E1" s="225"/>
      <c r="F1" s="225"/>
      <c r="G1" s="225"/>
      <c r="H1" s="225"/>
      <c r="I1" s="225"/>
      <c r="J1" s="225"/>
      <c r="K1" s="225"/>
      <c r="L1" s="226"/>
    </row>
    <row r="2" spans="1:12" ht="18" customHeight="1" thickBot="1" x14ac:dyDescent="0.25">
      <c r="A2" s="55" t="s">
        <v>25</v>
      </c>
      <c r="B2" s="99" t="s">
        <v>0</v>
      </c>
      <c r="C2" s="108" t="s">
        <v>16</v>
      </c>
      <c r="D2" s="58" t="s">
        <v>17</v>
      </c>
      <c r="E2" s="34" t="s">
        <v>18</v>
      </c>
      <c r="F2" s="34" t="s">
        <v>19</v>
      </c>
      <c r="G2" s="34" t="s">
        <v>20</v>
      </c>
      <c r="H2" s="34" t="s">
        <v>21</v>
      </c>
      <c r="I2" s="34" t="s">
        <v>3</v>
      </c>
      <c r="J2" s="34" t="s">
        <v>22</v>
      </c>
      <c r="K2" s="34" t="s">
        <v>2</v>
      </c>
      <c r="L2" s="59" t="s">
        <v>4</v>
      </c>
    </row>
    <row r="3" spans="1:12" ht="15.75" hidden="1" customHeight="1" thickBot="1" x14ac:dyDescent="0.25">
      <c r="A3" s="105" t="s">
        <v>25</v>
      </c>
      <c r="B3" s="79" t="s">
        <v>0</v>
      </c>
      <c r="C3" s="17" t="s">
        <v>16</v>
      </c>
      <c r="D3" s="18" t="s">
        <v>17</v>
      </c>
      <c r="E3" s="13" t="s">
        <v>18</v>
      </c>
      <c r="F3" s="13" t="s">
        <v>19</v>
      </c>
      <c r="G3" s="13" t="s">
        <v>20</v>
      </c>
      <c r="H3" s="13" t="s">
        <v>21</v>
      </c>
      <c r="I3" s="13" t="s">
        <v>3</v>
      </c>
      <c r="J3" s="13" t="s">
        <v>22</v>
      </c>
      <c r="K3" s="13" t="s">
        <v>2</v>
      </c>
      <c r="L3" s="13" t="s">
        <v>4</v>
      </c>
    </row>
    <row r="4" spans="1:12" ht="15" customHeight="1" x14ac:dyDescent="0.25">
      <c r="A4" s="80" t="s">
        <v>6</v>
      </c>
      <c r="B4" s="61" t="s">
        <v>319</v>
      </c>
      <c r="C4" s="84" t="str">
        <f>IFERROR(VLOOKUP(B4,'Egyéni lista'!$B$4:$L$263,2,0),0)</f>
        <v>Kakuk Fészek</v>
      </c>
      <c r="D4" s="85" t="str">
        <f>IFERROR(VLOOKUP(B4,'Egyéni lista'!$B$4:$L$263,3,0),0)</f>
        <v>Ig. ffi</v>
      </c>
      <c r="E4" s="28">
        <f>IFERROR(VLOOKUP(B4,'Egyéni lista'!$B$4:$L$263,4,0),0)</f>
        <v>141</v>
      </c>
      <c r="F4" s="28">
        <f>IFERROR(VLOOKUP(B4,'Egyéni lista'!$B$4:$L$263,5,0),0)</f>
        <v>160</v>
      </c>
      <c r="G4" s="28">
        <f>IFERROR(VLOOKUP(B4,'Egyéni lista'!$B$4:$L$263,6,0),0)</f>
        <v>148</v>
      </c>
      <c r="H4" s="28">
        <f>IFERROR(VLOOKUP(B4,'Egyéni lista'!$B$4:$L$263,7,0),0)</f>
        <v>174</v>
      </c>
      <c r="I4" s="121">
        <f>IFERROR(VLOOKUP(B4,'Egyéni lista'!$B$4:$L$263,8,0),0)</f>
        <v>398</v>
      </c>
      <c r="J4" s="132">
        <f>IFERROR(VLOOKUP(B4,'Egyéni lista'!$B$4:$L$263,9,0),0)</f>
        <v>225</v>
      </c>
      <c r="K4" s="26">
        <f>IFERROR(VLOOKUP(B4,'Egyéni lista'!$B$4:$L$263,10,0),0)</f>
        <v>623</v>
      </c>
      <c r="L4" s="86">
        <f>IFERROR(VLOOKUP(B4,'Egyéni lista'!$B$4:$L$263,11,0),0)</f>
        <v>0</v>
      </c>
    </row>
    <row r="5" spans="1:12" ht="15" customHeight="1" x14ac:dyDescent="0.25">
      <c r="A5" s="80" t="s">
        <v>7</v>
      </c>
      <c r="B5" s="62" t="s">
        <v>317</v>
      </c>
      <c r="C5" s="81" t="str">
        <f>IFERROR(VLOOKUP(B5,'Egyéni lista'!$B$4:$L$263,2,0),0)</f>
        <v>Kakuk Fészek</v>
      </c>
      <c r="D5" s="82" t="str">
        <f>IFERROR(VLOOKUP(B5,'Egyéni lista'!$B$4:$L$263,3,0),0)</f>
        <v>Ig. ffi</v>
      </c>
      <c r="E5" s="20">
        <f>IFERROR(VLOOKUP(B5,'Egyéni lista'!$B$4:$L$263,4,0),0)</f>
        <v>152</v>
      </c>
      <c r="F5" s="20">
        <f>IFERROR(VLOOKUP(B5,'Egyéni lista'!$B$4:$L$263,5,0),0)</f>
        <v>178</v>
      </c>
      <c r="G5" s="20">
        <f>IFERROR(VLOOKUP(B5,'Egyéni lista'!$B$4:$L$263,6,0),0)</f>
        <v>139</v>
      </c>
      <c r="H5" s="20">
        <f>IFERROR(VLOOKUP(B5,'Egyéni lista'!$B$4:$L$263,7,0),0)</f>
        <v>151</v>
      </c>
      <c r="I5" s="122">
        <f>IFERROR(VLOOKUP(B5,'Egyéni lista'!$B$4:$L$263,8,0),0)</f>
        <v>416</v>
      </c>
      <c r="J5" s="132">
        <f>IFERROR(VLOOKUP(B5,'Egyéni lista'!$B$4:$L$263,9,0),0)</f>
        <v>204</v>
      </c>
      <c r="K5" s="26">
        <f>IFERROR(VLOOKUP(B5,'Egyéni lista'!$B$4:$L$263,10,0),0)</f>
        <v>620</v>
      </c>
      <c r="L5" s="87">
        <f>IFERROR(VLOOKUP(B5,'Egyéni lista'!$B$4:$L$263,11,0),0)</f>
        <v>1</v>
      </c>
    </row>
    <row r="6" spans="1:12" ht="15" customHeight="1" x14ac:dyDescent="0.2">
      <c r="A6" s="80" t="s">
        <v>8</v>
      </c>
      <c r="B6" s="170" t="s">
        <v>394</v>
      </c>
      <c r="C6" s="81" t="str">
        <f>IFERROR(VLOOKUP(B6,'Egyéni lista'!$B$4:$L$263,2,0),0)</f>
        <v>Oroszlány</v>
      </c>
      <c r="D6" s="82" t="str">
        <f>IFERROR(VLOOKUP(B6,'Egyéni lista'!$B$4:$L$263,3,0),0)</f>
        <v>Ig. ffi</v>
      </c>
      <c r="E6" s="29">
        <f>IFERROR(VLOOKUP(B6,'Egyéni lista'!$B$4:$L$263,4,0),0)</f>
        <v>160</v>
      </c>
      <c r="F6" s="29">
        <f>IFERROR(VLOOKUP(B6,'Egyéni lista'!$B$4:$L$263,5,0),0)</f>
        <v>138</v>
      </c>
      <c r="G6" s="29">
        <f>IFERROR(VLOOKUP(B6,'Egyéni lista'!$B$4:$L$263,6,0),0)</f>
        <v>147</v>
      </c>
      <c r="H6" s="29">
        <f>IFERROR(VLOOKUP(B6,'Egyéni lista'!$B$4:$L$263,7,0),0)</f>
        <v>170</v>
      </c>
      <c r="I6" s="123">
        <f>IFERROR(VLOOKUP(B6,'Egyéni lista'!$B$4:$L$263,8,0),0)</f>
        <v>394</v>
      </c>
      <c r="J6" s="132">
        <f>IFERROR(VLOOKUP(B6,'Egyéni lista'!$B$4:$L$263,9,0),0)</f>
        <v>221</v>
      </c>
      <c r="K6" s="26">
        <f>IFERROR(VLOOKUP(B6,'Egyéni lista'!$B$4:$L$263,10,0),0)</f>
        <v>615</v>
      </c>
      <c r="L6" s="87">
        <f>IFERROR(VLOOKUP(B6,'Egyéni lista'!$B$4:$L$263,11,0),0)</f>
        <v>0</v>
      </c>
    </row>
    <row r="7" spans="1:12" ht="15.75" customHeight="1" x14ac:dyDescent="0.25">
      <c r="A7" s="80" t="s">
        <v>9</v>
      </c>
      <c r="B7" s="189" t="s">
        <v>603</v>
      </c>
      <c r="C7" s="81" t="str">
        <f>IFERROR(VLOOKUP(B7,'Egyéni lista'!$B$4:$L$263,2,0),0)</f>
        <v>Danóczy Család</v>
      </c>
      <c r="D7" s="82" t="str">
        <f>IFERROR(VLOOKUP(B7,'Egyéni lista'!$B$4:$L$263,3,0),0)</f>
        <v>Ig. ffi</v>
      </c>
      <c r="E7" s="20">
        <f>IFERROR(VLOOKUP(B7,'Egyéni lista'!$B$4:$L$263,4,0),0)</f>
        <v>156</v>
      </c>
      <c r="F7" s="20">
        <f>IFERROR(VLOOKUP(B7,'Egyéni lista'!$B$4:$L$263,5,0),0)</f>
        <v>168</v>
      </c>
      <c r="G7" s="20">
        <f>IFERROR(VLOOKUP(B7,'Egyéni lista'!$B$4:$L$263,6,0),0)</f>
        <v>156</v>
      </c>
      <c r="H7" s="20">
        <f>IFERROR(VLOOKUP(B7,'Egyéni lista'!$B$4:$L$263,7,0),0)</f>
        <v>131</v>
      </c>
      <c r="I7" s="122">
        <f>IFERROR(VLOOKUP(B7,'Egyéni lista'!$B$4:$L$263,8,0),0)</f>
        <v>373</v>
      </c>
      <c r="J7" s="132">
        <f>IFERROR(VLOOKUP(B7,'Egyéni lista'!$B$4:$L$263,9,0),0)</f>
        <v>238</v>
      </c>
      <c r="K7" s="26">
        <f>IFERROR(VLOOKUP(B7,'Egyéni lista'!$B$4:$L$263,10,0),0)</f>
        <v>611</v>
      </c>
      <c r="L7" s="87">
        <f>IFERROR(VLOOKUP(B7,'Egyéni lista'!$B$4:$L$263,11,0),0)</f>
        <v>0</v>
      </c>
    </row>
    <row r="8" spans="1:12" ht="15" customHeight="1" x14ac:dyDescent="0.25">
      <c r="A8" s="80" t="s">
        <v>10</v>
      </c>
      <c r="B8" s="189" t="s">
        <v>573</v>
      </c>
      <c r="C8" s="81" t="str">
        <f>IFERROR(VLOOKUP(B8,'Egyéni lista'!$B$4:$L$263,2,0),0)</f>
        <v>Fülöp Borozó</v>
      </c>
      <c r="D8" s="82" t="str">
        <f>IFERROR(VLOOKUP(B8,'Egyéni lista'!$B$4:$L$263,3,0),0)</f>
        <v>Ig. ffi</v>
      </c>
      <c r="E8" s="20">
        <f>IFERROR(VLOOKUP(B8,'Egyéni lista'!$B$4:$L$263,4,0),0)</f>
        <v>148</v>
      </c>
      <c r="F8" s="20">
        <f>IFERROR(VLOOKUP(B8,'Egyéni lista'!$B$4:$L$263,5,0),0)</f>
        <v>171</v>
      </c>
      <c r="G8" s="20">
        <f>IFERROR(VLOOKUP(B8,'Egyéni lista'!$B$4:$L$263,6,0),0)</f>
        <v>134</v>
      </c>
      <c r="H8" s="20">
        <f>IFERROR(VLOOKUP(B8,'Egyéni lista'!$B$4:$L$263,7,0),0)</f>
        <v>151</v>
      </c>
      <c r="I8" s="122">
        <f>IFERROR(VLOOKUP(B8,'Egyéni lista'!$B$4:$L$263,8,0),0)</f>
        <v>374</v>
      </c>
      <c r="J8" s="132">
        <f>IFERROR(VLOOKUP(B8,'Egyéni lista'!$B$4:$L$263,9,0),0)</f>
        <v>230</v>
      </c>
      <c r="K8" s="26">
        <f>IFERROR(VLOOKUP(B8,'Egyéni lista'!$B$4:$L$263,10,0),0)</f>
        <v>604</v>
      </c>
      <c r="L8" s="87">
        <f>IFERROR(VLOOKUP(B8,'Egyéni lista'!$B$4:$L$263,11,0),0)</f>
        <v>2</v>
      </c>
    </row>
    <row r="9" spans="1:12" ht="15" customHeight="1" x14ac:dyDescent="0.25">
      <c r="A9" s="80" t="s">
        <v>11</v>
      </c>
      <c r="B9" s="63" t="s">
        <v>360</v>
      </c>
      <c r="C9" s="81" t="str">
        <f>IFERROR(VLOOKUP(B9,'Egyéni lista'!$B$4:$L$263,2,0),0)</f>
        <v>Sopron 1</v>
      </c>
      <c r="D9" s="82" t="str">
        <f>IFERROR(VLOOKUP(B9,'Egyéni lista'!$B$4:$L$263,3,0),0)</f>
        <v>Ig. ffi</v>
      </c>
      <c r="E9" s="20">
        <f>IFERROR(VLOOKUP(B9,'Egyéni lista'!$B$4:$L$263,4,0),0)</f>
        <v>139</v>
      </c>
      <c r="F9" s="20">
        <f>IFERROR(VLOOKUP(B9,'Egyéni lista'!$B$4:$L$263,5,0),0)</f>
        <v>145</v>
      </c>
      <c r="G9" s="20">
        <f>IFERROR(VLOOKUP(B9,'Egyéni lista'!$B$4:$L$263,6,0),0)</f>
        <v>161</v>
      </c>
      <c r="H9" s="20">
        <f>IFERROR(VLOOKUP(B9,'Egyéni lista'!$B$4:$L$263,7,0),0)</f>
        <v>158</v>
      </c>
      <c r="I9" s="122">
        <f>IFERROR(VLOOKUP(B9,'Egyéni lista'!$B$4:$L$263,8,0),0)</f>
        <v>394</v>
      </c>
      <c r="J9" s="132">
        <f>IFERROR(VLOOKUP(B9,'Egyéni lista'!$B$4:$L$263,9,0),0)</f>
        <v>209</v>
      </c>
      <c r="K9" s="26">
        <f>IFERROR(VLOOKUP(B9,'Egyéni lista'!$B$4:$L$263,10,0),0)</f>
        <v>603</v>
      </c>
      <c r="L9" s="87">
        <f>IFERROR(VLOOKUP(B9,'Egyéni lista'!$B$4:$L$263,11,0),0)</f>
        <v>1</v>
      </c>
    </row>
    <row r="10" spans="1:12" ht="15" customHeight="1" x14ac:dyDescent="0.25">
      <c r="A10" s="80" t="s">
        <v>12</v>
      </c>
      <c r="B10" s="189" t="s">
        <v>524</v>
      </c>
      <c r="C10" s="81" t="str">
        <f>IFERROR(VLOOKUP(B10,'Egyéni lista'!$B$4:$L$263,2,0),0)</f>
        <v>Szhely Topido SE</v>
      </c>
      <c r="D10" s="82" t="str">
        <f>IFERROR(VLOOKUP(B10,'Egyéni lista'!$B$4:$L$263,3,0),0)</f>
        <v>Ig. ffi</v>
      </c>
      <c r="E10" s="20">
        <f>IFERROR(VLOOKUP(B10,'Egyéni lista'!$B$4:$L$263,4,0),0)</f>
        <v>156</v>
      </c>
      <c r="F10" s="20">
        <f>IFERROR(VLOOKUP(B10,'Egyéni lista'!$B$4:$L$263,5,0),0)</f>
        <v>151</v>
      </c>
      <c r="G10" s="20">
        <f>IFERROR(VLOOKUP(B10,'Egyéni lista'!$B$4:$L$263,6,0),0)</f>
        <v>140</v>
      </c>
      <c r="H10" s="20">
        <f>IFERROR(VLOOKUP(B10,'Egyéni lista'!$B$4:$L$263,7,0),0)</f>
        <v>151</v>
      </c>
      <c r="I10" s="122">
        <f>IFERROR(VLOOKUP(B10,'Egyéni lista'!$B$4:$L$263,8,0),0)</f>
        <v>363</v>
      </c>
      <c r="J10" s="132">
        <f>IFERROR(VLOOKUP(B10,'Egyéni lista'!$B$4:$L$263,9,0),0)</f>
        <v>235</v>
      </c>
      <c r="K10" s="26">
        <f>IFERROR(VLOOKUP(B10,'Egyéni lista'!$B$4:$L$263,10,0),0)</f>
        <v>598</v>
      </c>
      <c r="L10" s="87">
        <f>IFERROR(VLOOKUP(B10,'Egyéni lista'!$B$4:$L$263,11,0),0)</f>
        <v>0</v>
      </c>
    </row>
    <row r="11" spans="1:12" ht="15.75" customHeight="1" x14ac:dyDescent="0.25">
      <c r="A11" s="80" t="s">
        <v>13</v>
      </c>
      <c r="B11" s="63" t="s">
        <v>443</v>
      </c>
      <c r="C11" s="81" t="str">
        <f>IFERROR(VLOOKUP(B11,'Egyéni lista'!$B$4:$L$263,2,0),0)</f>
        <v>Labancok</v>
      </c>
      <c r="D11" s="82" t="str">
        <f>IFERROR(VLOOKUP(B11,'Egyéni lista'!$B$4:$L$263,3,0),0)</f>
        <v>Ig. ffi</v>
      </c>
      <c r="E11" s="7">
        <f>IFERROR(VLOOKUP(B11,'Egyéni lista'!$B$4:$L$263,4,0),0)</f>
        <v>138</v>
      </c>
      <c r="F11" s="7">
        <f>IFERROR(VLOOKUP(B11,'Egyéni lista'!$B$4:$L$263,5,0),0)</f>
        <v>170</v>
      </c>
      <c r="G11" s="7">
        <f>IFERROR(VLOOKUP(B11,'Egyéni lista'!$B$4:$L$263,6,0),0)</f>
        <v>134</v>
      </c>
      <c r="H11" s="7">
        <f>IFERROR(VLOOKUP(B11,'Egyéni lista'!$B$4:$L$263,7,0),0)</f>
        <v>156</v>
      </c>
      <c r="I11" s="124">
        <f>IFERROR(VLOOKUP(B11,'Egyéni lista'!$B$4:$L$263,8,0),0)</f>
        <v>379</v>
      </c>
      <c r="J11" s="132">
        <f>IFERROR(VLOOKUP(B11,'Egyéni lista'!$B$4:$L$263,9,0),0)</f>
        <v>219</v>
      </c>
      <c r="K11" s="26">
        <f>IFERROR(VLOOKUP(B11,'Egyéni lista'!$B$4:$L$263,10,0),0)</f>
        <v>598</v>
      </c>
      <c r="L11" s="87">
        <f>IFERROR(VLOOKUP(B11,'Egyéni lista'!$B$4:$L$263,11,0),0)</f>
        <v>6</v>
      </c>
    </row>
    <row r="12" spans="1:12" ht="15" customHeight="1" x14ac:dyDescent="0.25">
      <c r="A12" s="80" t="s">
        <v>14</v>
      </c>
      <c r="B12" s="63" t="s">
        <v>444</v>
      </c>
      <c r="C12" s="81" t="str">
        <f>IFERROR(VLOOKUP(B12,'Egyéni lista'!$B$4:$L$263,2,0),0)</f>
        <v>Labancok</v>
      </c>
      <c r="D12" s="82" t="str">
        <f>IFERROR(VLOOKUP(B12,'Egyéni lista'!$B$4:$L$263,3,0),0)</f>
        <v>Ig. ffi</v>
      </c>
      <c r="E12" s="7">
        <f>IFERROR(VLOOKUP(B12,'Egyéni lista'!$B$4:$L$263,4,0),0)</f>
        <v>169</v>
      </c>
      <c r="F12" s="7">
        <f>IFERROR(VLOOKUP(B12,'Egyéni lista'!$B$4:$L$263,5,0),0)</f>
        <v>140</v>
      </c>
      <c r="G12" s="7">
        <f>IFERROR(VLOOKUP(B12,'Egyéni lista'!$B$4:$L$263,6,0),0)</f>
        <v>156</v>
      </c>
      <c r="H12" s="7">
        <f>IFERROR(VLOOKUP(B12,'Egyéni lista'!$B$4:$L$263,7,0),0)</f>
        <v>132</v>
      </c>
      <c r="I12" s="124">
        <f>IFERROR(VLOOKUP(B12,'Egyéni lista'!$B$4:$L$263,8,0),0)</f>
        <v>373</v>
      </c>
      <c r="J12" s="132">
        <f>IFERROR(VLOOKUP(B12,'Egyéni lista'!$B$4:$L$263,9,0),0)</f>
        <v>224</v>
      </c>
      <c r="K12" s="26">
        <f>IFERROR(VLOOKUP(B12,'Egyéni lista'!$B$4:$L$263,10,0),0)</f>
        <v>597</v>
      </c>
      <c r="L12" s="87">
        <f>IFERROR(VLOOKUP(B12,'Egyéni lista'!$B$4:$L$263,11,0),0)</f>
        <v>0</v>
      </c>
    </row>
    <row r="13" spans="1:12" ht="15" customHeight="1" x14ac:dyDescent="0.25">
      <c r="A13" s="80" t="s">
        <v>15</v>
      </c>
      <c r="B13" s="189" t="s">
        <v>574</v>
      </c>
      <c r="C13" s="81" t="str">
        <f>IFERROR(VLOOKUP(B13,'Egyéni lista'!$B$4:$L$263,2,0),0)</f>
        <v>Fülöp Borozó</v>
      </c>
      <c r="D13" s="82" t="str">
        <f>IFERROR(VLOOKUP(B13,'Egyéni lista'!$B$4:$L$263,3,0),0)</f>
        <v>Ig. ffi</v>
      </c>
      <c r="E13" s="7">
        <f>IFERROR(VLOOKUP(B13,'Egyéni lista'!$B$4:$L$263,4,0),0)</f>
        <v>151</v>
      </c>
      <c r="F13" s="7">
        <f>IFERROR(VLOOKUP(B13,'Egyéni lista'!$B$4:$L$263,5,0),0)</f>
        <v>163</v>
      </c>
      <c r="G13" s="7">
        <f>IFERROR(VLOOKUP(B13,'Egyéni lista'!$B$4:$L$263,6,0),0)</f>
        <v>127</v>
      </c>
      <c r="H13" s="7">
        <f>IFERROR(VLOOKUP(B13,'Egyéni lista'!$B$4:$L$263,7,0),0)</f>
        <v>150</v>
      </c>
      <c r="I13" s="124">
        <f>IFERROR(VLOOKUP(B13,'Egyéni lista'!$B$4:$L$263,8,0),0)</f>
        <v>405</v>
      </c>
      <c r="J13" s="132">
        <f>IFERROR(VLOOKUP(B13,'Egyéni lista'!$B$4:$L$263,9,0),0)</f>
        <v>186</v>
      </c>
      <c r="K13" s="26">
        <f>IFERROR(VLOOKUP(B13,'Egyéni lista'!$B$4:$L$263,10,0),0)</f>
        <v>591</v>
      </c>
      <c r="L13" s="87">
        <f>IFERROR(VLOOKUP(B13,'Egyéni lista'!$B$4:$L$263,11,0),0)</f>
        <v>5</v>
      </c>
    </row>
    <row r="14" spans="1:12" ht="15" customHeight="1" x14ac:dyDescent="0.25">
      <c r="A14" s="80" t="s">
        <v>26</v>
      </c>
      <c r="B14" s="63" t="s">
        <v>348</v>
      </c>
      <c r="C14" s="81" t="str">
        <f>IFERROR(VLOOKUP(B14,'Egyéni lista'!$B$4:$L$263,2,0),0)</f>
        <v>Ajka Kristály SE</v>
      </c>
      <c r="D14" s="82" t="str">
        <f>IFERROR(VLOOKUP(B14,'Egyéni lista'!$B$4:$L$263,3,0),0)</f>
        <v>Ig. ffi</v>
      </c>
      <c r="E14" s="7">
        <f>IFERROR(VLOOKUP(B14,'Egyéni lista'!$B$4:$L$263,4,0),0)</f>
        <v>149</v>
      </c>
      <c r="F14" s="7">
        <f>IFERROR(VLOOKUP(B14,'Egyéni lista'!$B$4:$L$263,5,0),0)</f>
        <v>150</v>
      </c>
      <c r="G14" s="7">
        <f>IFERROR(VLOOKUP(B14,'Egyéni lista'!$B$4:$L$263,6,0),0)</f>
        <v>155</v>
      </c>
      <c r="H14" s="7">
        <f>IFERROR(VLOOKUP(B14,'Egyéni lista'!$B$4:$L$263,7,0),0)</f>
        <v>136</v>
      </c>
      <c r="I14" s="124">
        <f>IFERROR(VLOOKUP(B14,'Egyéni lista'!$B$4:$L$263,8,0),0)</f>
        <v>393</v>
      </c>
      <c r="J14" s="132">
        <f>IFERROR(VLOOKUP(B14,'Egyéni lista'!$B$4:$L$263,9,0),0)</f>
        <v>197</v>
      </c>
      <c r="K14" s="26">
        <f>IFERROR(VLOOKUP(B14,'Egyéni lista'!$B$4:$L$263,10,0),0)</f>
        <v>590</v>
      </c>
      <c r="L14" s="87">
        <f>IFERROR(VLOOKUP(B14,'Egyéni lista'!$B$4:$L$263,11,0),0)</f>
        <v>2</v>
      </c>
    </row>
    <row r="15" spans="1:12" ht="15.75" customHeight="1" x14ac:dyDescent="0.25">
      <c r="A15" s="80" t="s">
        <v>27</v>
      </c>
      <c r="B15" s="189" t="s">
        <v>531</v>
      </c>
      <c r="C15" s="81" t="str">
        <f>IFERROR(VLOOKUP(B15,'Egyéni lista'!$B$4:$L$263,2,0),0)</f>
        <v>1. KSK. GEM. BED. WN.</v>
      </c>
      <c r="D15" s="82" t="str">
        <f>IFERROR(VLOOKUP(B15,'Egyéni lista'!$B$4:$L$263,3,0),0)</f>
        <v>Ig. ffi</v>
      </c>
      <c r="E15" s="7">
        <f>IFERROR(VLOOKUP(B15,'Egyéni lista'!$B$4:$L$263,4,0),0)</f>
        <v>140</v>
      </c>
      <c r="F15" s="7">
        <f>IFERROR(VLOOKUP(B15,'Egyéni lista'!$B$4:$L$263,5,0),0)</f>
        <v>155</v>
      </c>
      <c r="G15" s="7">
        <f>IFERROR(VLOOKUP(B15,'Egyéni lista'!$B$4:$L$263,6,0),0)</f>
        <v>153</v>
      </c>
      <c r="H15" s="7">
        <f>IFERROR(VLOOKUP(B15,'Egyéni lista'!$B$4:$L$263,7,0),0)</f>
        <v>137</v>
      </c>
      <c r="I15" s="125">
        <f>IFERROR(VLOOKUP(B15,'Egyéni lista'!$B$4:$L$263,8,0),0)</f>
        <v>386</v>
      </c>
      <c r="J15" s="132">
        <f>IFERROR(VLOOKUP(B15,'Egyéni lista'!$B$4:$L$263,9,0),0)</f>
        <v>199</v>
      </c>
      <c r="K15" s="26">
        <f>IFERROR(VLOOKUP(B15,'Egyéni lista'!$B$4:$L$263,10,0),0)</f>
        <v>585</v>
      </c>
      <c r="L15" s="87">
        <f>IFERROR(VLOOKUP(B15,'Egyéni lista'!$B$4:$L$263,11,0),0)</f>
        <v>2</v>
      </c>
    </row>
    <row r="16" spans="1:12" ht="15" customHeight="1" x14ac:dyDescent="0.25">
      <c r="A16" s="80" t="s">
        <v>28</v>
      </c>
      <c r="B16" s="189" t="s">
        <v>572</v>
      </c>
      <c r="C16" s="81" t="str">
        <f>IFERROR(VLOOKUP(B16,'Egyéni lista'!$B$4:$L$263,2,0),0)</f>
        <v>Fülöp Borozó</v>
      </c>
      <c r="D16" s="82" t="str">
        <f>IFERROR(VLOOKUP(B16,'Egyéni lista'!$B$4:$L$263,3,0),0)</f>
        <v>Ig. ffi</v>
      </c>
      <c r="E16" s="7">
        <f>IFERROR(VLOOKUP(B16,'Egyéni lista'!$B$4:$L$263,4,0),0)</f>
        <v>145</v>
      </c>
      <c r="F16" s="7">
        <f>IFERROR(VLOOKUP(B16,'Egyéni lista'!$B$4:$L$263,5,0),0)</f>
        <v>137</v>
      </c>
      <c r="G16" s="7">
        <f>IFERROR(VLOOKUP(B16,'Egyéni lista'!$B$4:$L$263,6,0),0)</f>
        <v>147</v>
      </c>
      <c r="H16" s="7">
        <f>IFERROR(VLOOKUP(B16,'Egyéni lista'!$B$4:$L$263,7,0),0)</f>
        <v>148</v>
      </c>
      <c r="I16" s="125">
        <f>IFERROR(VLOOKUP(B16,'Egyéni lista'!$B$4:$L$263,8,0),0)</f>
        <v>376</v>
      </c>
      <c r="J16" s="132">
        <f>IFERROR(VLOOKUP(B16,'Egyéni lista'!$B$4:$L$263,9,0),0)</f>
        <v>201</v>
      </c>
      <c r="K16" s="26">
        <f>IFERROR(VLOOKUP(B16,'Egyéni lista'!$B$4:$L$263,10,0),0)</f>
        <v>577</v>
      </c>
      <c r="L16" s="87">
        <f>IFERROR(VLOOKUP(B16,'Egyéni lista'!$B$4:$L$263,11,0),0)</f>
        <v>6</v>
      </c>
    </row>
    <row r="17" spans="1:12" ht="15" customHeight="1" x14ac:dyDescent="0.25">
      <c r="A17" s="80" t="s">
        <v>29</v>
      </c>
      <c r="B17" s="189" t="s">
        <v>585</v>
      </c>
      <c r="C17" s="81" t="str">
        <f>IFERROR(VLOOKUP(B17,'Egyéni lista'!$B$4:$L$263,2,0),0)</f>
        <v>CSTE 1</v>
      </c>
      <c r="D17" s="82" t="str">
        <f>IFERROR(VLOOKUP(B17,'Egyéni lista'!$B$4:$L$263,3,0),0)</f>
        <v>Ig. ffi</v>
      </c>
      <c r="E17" s="7">
        <f>IFERROR(VLOOKUP(B17,'Egyéni lista'!$B$4:$L$263,4,0),0)</f>
        <v>141</v>
      </c>
      <c r="F17" s="7">
        <f>IFERROR(VLOOKUP(B17,'Egyéni lista'!$B$4:$L$263,5,0),0)</f>
        <v>147</v>
      </c>
      <c r="G17" s="7">
        <f>IFERROR(VLOOKUP(B17,'Egyéni lista'!$B$4:$L$263,6,0),0)</f>
        <v>146</v>
      </c>
      <c r="H17" s="7">
        <f>IFERROR(VLOOKUP(B17,'Egyéni lista'!$B$4:$L$263,7,0),0)</f>
        <v>139</v>
      </c>
      <c r="I17" s="125">
        <f>IFERROR(VLOOKUP(B17,'Egyéni lista'!$B$4:$L$263,8,0),0)</f>
        <v>366</v>
      </c>
      <c r="J17" s="132">
        <f>IFERROR(VLOOKUP(B17,'Egyéni lista'!$B$4:$L$263,9,0),0)</f>
        <v>207</v>
      </c>
      <c r="K17" s="26">
        <f>IFERROR(VLOOKUP(B17,'Egyéni lista'!$B$4:$L$263,10,0),0)</f>
        <v>573</v>
      </c>
      <c r="L17" s="87">
        <f>IFERROR(VLOOKUP(B17,'Egyéni lista'!$B$4:$L$263,11,0),0)</f>
        <v>3</v>
      </c>
    </row>
    <row r="18" spans="1:12" ht="15" customHeight="1" x14ac:dyDescent="0.25">
      <c r="A18" s="80" t="s">
        <v>30</v>
      </c>
      <c r="B18" s="165" t="s">
        <v>415</v>
      </c>
      <c r="C18" s="81" t="str">
        <f>IFERROR(VLOOKUP(B18,'Egyéni lista'!$B$4:$L$263,2,0),0)</f>
        <v>AD Flexum</v>
      </c>
      <c r="D18" s="82" t="str">
        <f>IFERROR(VLOOKUP(B18,'Egyéni lista'!$B$4:$L$263,3,0),0)</f>
        <v>Ig. ffi</v>
      </c>
      <c r="E18" s="7">
        <f>IFERROR(VLOOKUP(B18,'Egyéni lista'!$B$4:$L$263,4,0),0)</f>
        <v>147</v>
      </c>
      <c r="F18" s="7">
        <f>IFERROR(VLOOKUP(B18,'Egyéni lista'!$B$4:$L$263,5,0),0)</f>
        <v>138</v>
      </c>
      <c r="G18" s="7">
        <f>IFERROR(VLOOKUP(B18,'Egyéni lista'!$B$4:$L$263,6,0),0)</f>
        <v>152</v>
      </c>
      <c r="H18" s="7">
        <f>IFERROR(VLOOKUP(B18,'Egyéni lista'!$B$4:$L$263,7,0),0)</f>
        <v>135</v>
      </c>
      <c r="I18" s="125">
        <f>IFERROR(VLOOKUP(B18,'Egyéni lista'!$B$4:$L$263,8,0),0)</f>
        <v>382</v>
      </c>
      <c r="J18" s="132">
        <f>IFERROR(VLOOKUP(B18,'Egyéni lista'!$B$4:$L$263,9,0),0)</f>
        <v>190</v>
      </c>
      <c r="K18" s="26">
        <f>IFERROR(VLOOKUP(B18,'Egyéni lista'!$B$4:$L$263,10,0),0)</f>
        <v>572</v>
      </c>
      <c r="L18" s="87">
        <f>IFERROR(VLOOKUP(B18,'Egyéni lista'!$B$4:$L$263,11,0),0)</f>
        <v>6</v>
      </c>
    </row>
    <row r="19" spans="1:12" ht="15.75" customHeight="1" x14ac:dyDescent="0.2">
      <c r="A19" s="80" t="s">
        <v>31</v>
      </c>
      <c r="B19" s="78" t="s">
        <v>392</v>
      </c>
      <c r="C19" s="81" t="str">
        <f>IFERROR(VLOOKUP(B19,'Egyéni lista'!$B$4:$L$263,2,0),0)</f>
        <v>Oroszlány</v>
      </c>
      <c r="D19" s="82" t="str">
        <f>IFERROR(VLOOKUP(B19,'Egyéni lista'!$B$4:$L$263,3,0),0)</f>
        <v>Ig. ffi</v>
      </c>
      <c r="E19" s="7">
        <f>IFERROR(VLOOKUP(B19,'Egyéni lista'!$B$4:$L$263,4,0),0)</f>
        <v>139</v>
      </c>
      <c r="F19" s="7">
        <f>IFERROR(VLOOKUP(B19,'Egyéni lista'!$B$4:$L$263,5,0),0)</f>
        <v>144</v>
      </c>
      <c r="G19" s="7">
        <f>IFERROR(VLOOKUP(B19,'Egyéni lista'!$B$4:$L$263,6,0),0)</f>
        <v>147</v>
      </c>
      <c r="H19" s="7">
        <f>IFERROR(VLOOKUP(B19,'Egyéni lista'!$B$4:$L$263,7,0),0)</f>
        <v>140</v>
      </c>
      <c r="I19" s="124">
        <f>IFERROR(VLOOKUP(B19,'Egyéni lista'!$B$4:$L$263,8,0),0)</f>
        <v>352</v>
      </c>
      <c r="J19" s="132">
        <f>IFERROR(VLOOKUP(B19,'Egyéni lista'!$B$4:$L$263,9,0),0)</f>
        <v>218</v>
      </c>
      <c r="K19" s="26">
        <f>IFERROR(VLOOKUP(B19,'Egyéni lista'!$B$4:$L$263,10,0),0)</f>
        <v>570</v>
      </c>
      <c r="L19" s="87">
        <f>IFERROR(VLOOKUP(B19,'Egyéni lista'!$B$4:$L$263,11,0),0)</f>
        <v>1</v>
      </c>
    </row>
    <row r="20" spans="1:12" ht="15" customHeight="1" x14ac:dyDescent="0.25">
      <c r="A20" s="80" t="s">
        <v>32</v>
      </c>
      <c r="B20" s="165" t="s">
        <v>417</v>
      </c>
      <c r="C20" s="81" t="str">
        <f>IFERROR(VLOOKUP(B20,'Egyéni lista'!$B$4:$L$263,2,0),0)</f>
        <v>Bábolna 1</v>
      </c>
      <c r="D20" s="82" t="str">
        <f>IFERROR(VLOOKUP(B20,'Egyéni lista'!$B$4:$L$263,3,0),0)</f>
        <v>Ig. ffi</v>
      </c>
      <c r="E20" s="7">
        <f>IFERROR(VLOOKUP(B20,'Egyéni lista'!$B$4:$L$263,4,0),0)</f>
        <v>143</v>
      </c>
      <c r="F20" s="7">
        <f>IFERROR(VLOOKUP(B20,'Egyéni lista'!$B$4:$L$263,5,0),0)</f>
        <v>122</v>
      </c>
      <c r="G20" s="7">
        <f>IFERROR(VLOOKUP(B20,'Egyéni lista'!$B$4:$L$263,6,0),0)</f>
        <v>135</v>
      </c>
      <c r="H20" s="7">
        <f>IFERROR(VLOOKUP(B20,'Egyéni lista'!$B$4:$L$263,7,0),0)</f>
        <v>170</v>
      </c>
      <c r="I20" s="124">
        <f>IFERROR(VLOOKUP(B20,'Egyéni lista'!$B$4:$L$263,8,0),0)</f>
        <v>375</v>
      </c>
      <c r="J20" s="132">
        <f>IFERROR(VLOOKUP(B20,'Egyéni lista'!$B$4:$L$263,9,0),0)</f>
        <v>195</v>
      </c>
      <c r="K20" s="26">
        <f>IFERROR(VLOOKUP(B20,'Egyéni lista'!$B$4:$L$263,10,0),0)</f>
        <v>570</v>
      </c>
      <c r="L20" s="87">
        <f>IFERROR(VLOOKUP(B20,'Egyéni lista'!$B$4:$L$263,11,0),0)</f>
        <v>5</v>
      </c>
    </row>
    <row r="21" spans="1:12" ht="15" customHeight="1" x14ac:dyDescent="0.25">
      <c r="A21" s="80" t="s">
        <v>33</v>
      </c>
      <c r="B21" s="66" t="s">
        <v>571</v>
      </c>
      <c r="C21" s="81" t="str">
        <f>IFERROR(VLOOKUP(B21,'Egyéni lista'!$B$4:$L$263,2,0),0)</f>
        <v>Fülöp Borozó</v>
      </c>
      <c r="D21" s="82" t="str">
        <f>IFERROR(VLOOKUP(B21,'Egyéni lista'!$B$4:$L$263,3,0),0)</f>
        <v>Ig. ffi</v>
      </c>
      <c r="E21" s="7">
        <f>IFERROR(VLOOKUP(B21,'Egyéni lista'!$B$4:$L$263,4,0),0)</f>
        <v>147</v>
      </c>
      <c r="F21" s="7">
        <f>IFERROR(VLOOKUP(B21,'Egyéni lista'!$B$4:$L$263,5,0),0)</f>
        <v>136</v>
      </c>
      <c r="G21" s="7">
        <f>IFERROR(VLOOKUP(B21,'Egyéni lista'!$B$4:$L$263,6,0),0)</f>
        <v>144</v>
      </c>
      <c r="H21" s="7">
        <f>IFERROR(VLOOKUP(B21,'Egyéni lista'!$B$4:$L$263,7,0),0)</f>
        <v>143</v>
      </c>
      <c r="I21" s="124">
        <f>IFERROR(VLOOKUP(B21,'Egyéni lista'!$B$4:$L$263,8,0),0)</f>
        <v>386</v>
      </c>
      <c r="J21" s="132">
        <f>IFERROR(VLOOKUP(B21,'Egyéni lista'!$B$4:$L$263,9,0),0)</f>
        <v>184</v>
      </c>
      <c r="K21" s="26">
        <f>IFERROR(VLOOKUP(B21,'Egyéni lista'!$B$4:$L$263,10,0),0)</f>
        <v>570</v>
      </c>
      <c r="L21" s="87">
        <f>IFERROR(VLOOKUP(B21,'Egyéni lista'!$B$4:$L$263,11,0),0)</f>
        <v>4</v>
      </c>
    </row>
    <row r="22" spans="1:12" ht="15" customHeight="1" x14ac:dyDescent="0.25">
      <c r="A22" s="80" t="s">
        <v>34</v>
      </c>
      <c r="B22" s="165" t="s">
        <v>445</v>
      </c>
      <c r="C22" s="81" t="str">
        <f>IFERROR(VLOOKUP(B22,'Egyéni lista'!$B$4:$L$263,2,0),0)</f>
        <v>Labancok</v>
      </c>
      <c r="D22" s="82" t="str">
        <f>IFERROR(VLOOKUP(B22,'Egyéni lista'!$B$4:$L$263,3,0),0)</f>
        <v>Ig. ffi</v>
      </c>
      <c r="E22" s="7">
        <f>IFERROR(VLOOKUP(B22,'Egyéni lista'!$B$4:$L$263,4,0),0)</f>
        <v>157</v>
      </c>
      <c r="F22" s="7">
        <f>IFERROR(VLOOKUP(B22,'Egyéni lista'!$B$4:$L$263,5,0),0)</f>
        <v>132</v>
      </c>
      <c r="G22" s="7">
        <f>IFERROR(VLOOKUP(B22,'Egyéni lista'!$B$4:$L$263,6,0),0)</f>
        <v>154</v>
      </c>
      <c r="H22" s="7">
        <f>IFERROR(VLOOKUP(B22,'Egyéni lista'!$B$4:$L$263,7,0),0)</f>
        <v>127</v>
      </c>
      <c r="I22" s="124">
        <f>IFERROR(VLOOKUP(B22,'Egyéni lista'!$B$4:$L$263,8,0),0)</f>
        <v>402</v>
      </c>
      <c r="J22" s="132">
        <f>IFERROR(VLOOKUP(B22,'Egyéni lista'!$B$4:$L$263,9,0),0)</f>
        <v>168</v>
      </c>
      <c r="K22" s="26">
        <f>IFERROR(VLOOKUP(B22,'Egyéni lista'!$B$4:$L$263,10,0),0)</f>
        <v>570</v>
      </c>
      <c r="L22" s="87">
        <f>IFERROR(VLOOKUP(B22,'Egyéni lista'!$B$4:$L$263,11,0),0)</f>
        <v>4</v>
      </c>
    </row>
    <row r="23" spans="1:12" ht="15.75" customHeight="1" x14ac:dyDescent="0.25">
      <c r="A23" s="80" t="s">
        <v>35</v>
      </c>
      <c r="B23" s="165" t="s">
        <v>446</v>
      </c>
      <c r="C23" s="81" t="str">
        <f>IFERROR(VLOOKUP(B23,'Egyéni lista'!$B$4:$L$263,2,0),0)</f>
        <v>Labancok</v>
      </c>
      <c r="D23" s="82" t="str">
        <f>IFERROR(VLOOKUP(B23,'Egyéni lista'!$B$4:$L$263,3,0),0)</f>
        <v>Ig. ffi</v>
      </c>
      <c r="E23" s="7">
        <f>IFERROR(VLOOKUP(B23,'Egyéni lista'!$B$4:$L$263,4,0),0)</f>
        <v>142</v>
      </c>
      <c r="F23" s="7">
        <f>IFERROR(VLOOKUP(B23,'Egyéni lista'!$B$4:$L$263,5,0),0)</f>
        <v>139</v>
      </c>
      <c r="G23" s="7">
        <f>IFERROR(VLOOKUP(B23,'Egyéni lista'!$B$4:$L$263,6,0),0)</f>
        <v>142</v>
      </c>
      <c r="H23" s="7">
        <f>IFERROR(VLOOKUP(B23,'Egyéni lista'!$B$4:$L$263,7,0),0)</f>
        <v>146</v>
      </c>
      <c r="I23" s="124">
        <f>IFERROR(VLOOKUP(B23,'Egyéni lista'!$B$4:$L$263,8,0),0)</f>
        <v>365</v>
      </c>
      <c r="J23" s="132">
        <f>IFERROR(VLOOKUP(B23,'Egyéni lista'!$B$4:$L$263,9,0),0)</f>
        <v>204</v>
      </c>
      <c r="K23" s="26">
        <f>IFERROR(VLOOKUP(B23,'Egyéni lista'!$B$4:$L$263,10,0),0)</f>
        <v>569</v>
      </c>
      <c r="L23" s="87">
        <f>IFERROR(VLOOKUP(B23,'Egyéni lista'!$B$4:$L$263,11,0),0)</f>
        <v>2</v>
      </c>
    </row>
    <row r="24" spans="1:12" ht="15" customHeight="1" x14ac:dyDescent="0.25">
      <c r="A24" s="80" t="s">
        <v>36</v>
      </c>
      <c r="B24" s="165" t="s">
        <v>431</v>
      </c>
      <c r="C24" s="81" t="str">
        <f>IFERROR(VLOOKUP(B24,'Egyéni lista'!$B$4:$L$263,2,0),0)</f>
        <v>Bábolna 1</v>
      </c>
      <c r="D24" s="82" t="str">
        <f>IFERROR(VLOOKUP(B24,'Egyéni lista'!$B$4:$L$263,3,0),0)</f>
        <v>Ig. ffi</v>
      </c>
      <c r="E24" s="7">
        <f>IFERROR(VLOOKUP(B24,'Egyéni lista'!$B$4:$L$263,4,0),0)</f>
        <v>143</v>
      </c>
      <c r="F24" s="7">
        <f>IFERROR(VLOOKUP(B24,'Egyéni lista'!$B$4:$L$263,5,0),0)</f>
        <v>137</v>
      </c>
      <c r="G24" s="7">
        <f>IFERROR(VLOOKUP(B24,'Egyéni lista'!$B$4:$L$263,6,0),0)</f>
        <v>148</v>
      </c>
      <c r="H24" s="7">
        <f>IFERROR(VLOOKUP(B24,'Egyéni lista'!$B$4:$L$263,7,0),0)</f>
        <v>139</v>
      </c>
      <c r="I24" s="124">
        <f>IFERROR(VLOOKUP(B24,'Egyéni lista'!$B$4:$L$263,8,0),0)</f>
        <v>371</v>
      </c>
      <c r="J24" s="132">
        <f>IFERROR(VLOOKUP(B24,'Egyéni lista'!$B$4:$L$263,9,0),0)</f>
        <v>196</v>
      </c>
      <c r="K24" s="26">
        <f>IFERROR(VLOOKUP(B24,'Egyéni lista'!$B$4:$L$263,10,0),0)</f>
        <v>567</v>
      </c>
      <c r="L24" s="87">
        <f>IFERROR(VLOOKUP(B24,'Egyéni lista'!$B$4:$L$263,11,0),0)</f>
        <v>0</v>
      </c>
    </row>
    <row r="25" spans="1:12" ht="15" customHeight="1" x14ac:dyDescent="0.25">
      <c r="A25" s="80" t="s">
        <v>37</v>
      </c>
      <c r="B25" s="63" t="s">
        <v>438</v>
      </c>
      <c r="C25" s="81" t="str">
        <f>IFERROR(VLOOKUP(B25,'Egyéni lista'!$B$4:$L$263,2,0),0)</f>
        <v>AD Flexum</v>
      </c>
      <c r="D25" s="82" t="str">
        <f>IFERROR(VLOOKUP(B25,'Egyéni lista'!$B$4:$L$263,3,0),0)</f>
        <v>Ig. ffi</v>
      </c>
      <c r="E25" s="7">
        <f>IFERROR(VLOOKUP(B25,'Egyéni lista'!$B$4:$L$263,4,0),0)</f>
        <v>134</v>
      </c>
      <c r="F25" s="7">
        <f>IFERROR(VLOOKUP(B25,'Egyéni lista'!$B$4:$L$263,5,0),0)</f>
        <v>154</v>
      </c>
      <c r="G25" s="7">
        <f>IFERROR(VLOOKUP(B25,'Egyéni lista'!$B$4:$L$263,6,0),0)</f>
        <v>136</v>
      </c>
      <c r="H25" s="7">
        <f>IFERROR(VLOOKUP(B25,'Egyéni lista'!$B$4:$L$263,7,0),0)</f>
        <v>141</v>
      </c>
      <c r="I25" s="124">
        <f>IFERROR(VLOOKUP(B25,'Egyéni lista'!$B$4:$L$263,8,0),0)</f>
        <v>363</v>
      </c>
      <c r="J25" s="132">
        <f>IFERROR(VLOOKUP(B25,'Egyéni lista'!$B$4:$L$263,9,0),0)</f>
        <v>202</v>
      </c>
      <c r="K25" s="26">
        <f>IFERROR(VLOOKUP(B25,'Egyéni lista'!$B$4:$L$263,10,0),0)</f>
        <v>565</v>
      </c>
      <c r="L25" s="87">
        <f>IFERROR(VLOOKUP(B25,'Egyéni lista'!$B$4:$L$263,11,0),0)</f>
        <v>3</v>
      </c>
    </row>
    <row r="26" spans="1:12" ht="15" customHeight="1" x14ac:dyDescent="0.25">
      <c r="A26" s="80" t="s">
        <v>38</v>
      </c>
      <c r="B26" s="63" t="s">
        <v>441</v>
      </c>
      <c r="C26" s="81" t="str">
        <f>IFERROR(VLOOKUP(B26,'Egyéni lista'!$B$4:$L$263,2,0),0)</f>
        <v>AD Flexum</v>
      </c>
      <c r="D26" s="82" t="str">
        <f>IFERROR(VLOOKUP(B26,'Egyéni lista'!$B$4:$L$263,3,0),0)</f>
        <v>Ig. ffi</v>
      </c>
      <c r="E26" s="7">
        <f>IFERROR(VLOOKUP(B26,'Egyéni lista'!$B$4:$L$263,4,0),0)</f>
        <v>156</v>
      </c>
      <c r="F26" s="7">
        <f>IFERROR(VLOOKUP(B26,'Egyéni lista'!$B$4:$L$263,5,0),0)</f>
        <v>132</v>
      </c>
      <c r="G26" s="7">
        <f>IFERROR(VLOOKUP(B26,'Egyéni lista'!$B$4:$L$263,6,0),0)</f>
        <v>134</v>
      </c>
      <c r="H26" s="7">
        <f>IFERROR(VLOOKUP(B26,'Egyéni lista'!$B$4:$L$263,7,0),0)</f>
        <v>143</v>
      </c>
      <c r="I26" s="124">
        <f>IFERROR(VLOOKUP(B26,'Egyéni lista'!$B$4:$L$263,8,0),0)</f>
        <v>405</v>
      </c>
      <c r="J26" s="132">
        <f>IFERROR(VLOOKUP(B26,'Egyéni lista'!$B$4:$L$263,9,0),0)</f>
        <v>160</v>
      </c>
      <c r="K26" s="26">
        <f>IFERROR(VLOOKUP(B26,'Egyéni lista'!$B$4:$L$263,10,0),0)</f>
        <v>565</v>
      </c>
      <c r="L26" s="87">
        <f>IFERROR(VLOOKUP(B26,'Egyéni lista'!$B$4:$L$263,11,0),0)</f>
        <v>7</v>
      </c>
    </row>
    <row r="27" spans="1:12" ht="15" customHeight="1" x14ac:dyDescent="0.25">
      <c r="A27" s="80" t="s">
        <v>39</v>
      </c>
      <c r="B27" s="189" t="s">
        <v>584</v>
      </c>
      <c r="C27" s="81" t="str">
        <f>IFERROR(VLOOKUP(B27,'Egyéni lista'!$B$4:$L$263,2,0),0)</f>
        <v>CSTE 1</v>
      </c>
      <c r="D27" s="82" t="str">
        <f>IFERROR(VLOOKUP(B27,'Egyéni lista'!$B$4:$L$263,3,0),0)</f>
        <v>Ig. ffi</v>
      </c>
      <c r="E27" s="7">
        <f>IFERROR(VLOOKUP(B27,'Egyéni lista'!$B$4:$L$263,4,0),0)</f>
        <v>149</v>
      </c>
      <c r="F27" s="7">
        <f>IFERROR(VLOOKUP(B27,'Egyéni lista'!$B$4:$L$263,5,0),0)</f>
        <v>138</v>
      </c>
      <c r="G27" s="7">
        <f>IFERROR(VLOOKUP(B27,'Egyéni lista'!$B$4:$L$263,6,0),0)</f>
        <v>157</v>
      </c>
      <c r="H27" s="7">
        <f>IFERROR(VLOOKUP(B27,'Egyéni lista'!$B$4:$L$263,7,0),0)</f>
        <v>119</v>
      </c>
      <c r="I27" s="124">
        <f>IFERROR(VLOOKUP(B27,'Egyéni lista'!$B$4:$L$263,8,0),0)</f>
        <v>382</v>
      </c>
      <c r="J27" s="132">
        <f>IFERROR(VLOOKUP(B27,'Egyéni lista'!$B$4:$L$263,9,0),0)</f>
        <v>181</v>
      </c>
      <c r="K27" s="26">
        <f>IFERROR(VLOOKUP(B27,'Egyéni lista'!$B$4:$L$263,10,0),0)</f>
        <v>563</v>
      </c>
      <c r="L27" s="87">
        <f>IFERROR(VLOOKUP(B27,'Egyéni lista'!$B$4:$L$263,11,0),0)</f>
        <v>9</v>
      </c>
    </row>
    <row r="28" spans="1:12" ht="15" customHeight="1" x14ac:dyDescent="0.25">
      <c r="A28" s="80" t="s">
        <v>40</v>
      </c>
      <c r="B28" s="66" t="s">
        <v>608</v>
      </c>
      <c r="C28" s="81" t="str">
        <f>IFERROR(VLOOKUP(B28,'Egyéni lista'!$B$4:$L$263,2,0),0)</f>
        <v>Péti MTE 1</v>
      </c>
      <c r="D28" s="82" t="str">
        <f>IFERROR(VLOOKUP(B28,'Egyéni lista'!$B$4:$L$263,3,0),0)</f>
        <v>Ig. ffi</v>
      </c>
      <c r="E28" s="7">
        <f>IFERROR(VLOOKUP(B28,'Egyéni lista'!$B$4:$L$263,4,0),0)</f>
        <v>148</v>
      </c>
      <c r="F28" s="7">
        <f>IFERROR(VLOOKUP(B28,'Egyéni lista'!$B$4:$L$263,5,0),0)</f>
        <v>137</v>
      </c>
      <c r="G28" s="7">
        <f>IFERROR(VLOOKUP(B28,'Egyéni lista'!$B$4:$L$263,6,0),0)</f>
        <v>142</v>
      </c>
      <c r="H28" s="7">
        <f>IFERROR(VLOOKUP(B28,'Egyéni lista'!$B$4:$L$263,7,0),0)</f>
        <v>135</v>
      </c>
      <c r="I28" s="124">
        <f>IFERROR(VLOOKUP(B28,'Egyéni lista'!$B$4:$L$263,8,0),0)</f>
        <v>394</v>
      </c>
      <c r="J28" s="132">
        <f>IFERROR(VLOOKUP(B28,'Egyéni lista'!$B$4:$L$263,9,0),0)</f>
        <v>168</v>
      </c>
      <c r="K28" s="26">
        <f>IFERROR(VLOOKUP(B28,'Egyéni lista'!$B$4:$L$263,10,0),0)</f>
        <v>562</v>
      </c>
      <c r="L28" s="87">
        <f>IFERROR(VLOOKUP(B28,'Egyéni lista'!$B$4:$L$263,11,0),0)</f>
        <v>4</v>
      </c>
    </row>
    <row r="29" spans="1:12" ht="15" customHeight="1" x14ac:dyDescent="0.25">
      <c r="A29" s="80" t="s">
        <v>41</v>
      </c>
      <c r="B29" s="165" t="s">
        <v>430</v>
      </c>
      <c r="C29" s="81" t="str">
        <f>IFERROR(VLOOKUP(B29,'Egyéni lista'!$B$4:$L$263,2,0),0)</f>
        <v>Bábolna 1</v>
      </c>
      <c r="D29" s="82" t="str">
        <f>IFERROR(VLOOKUP(B29,'Egyéni lista'!$B$4:$L$263,3,0),0)</f>
        <v>Ig. ffi</v>
      </c>
      <c r="E29" s="7">
        <f>IFERROR(VLOOKUP(B29,'Egyéni lista'!$B$4:$L$263,4,0),0)</f>
        <v>133</v>
      </c>
      <c r="F29" s="7">
        <f>IFERROR(VLOOKUP(B29,'Egyéni lista'!$B$4:$L$263,5,0),0)</f>
        <v>160</v>
      </c>
      <c r="G29" s="7">
        <f>IFERROR(VLOOKUP(B29,'Egyéni lista'!$B$4:$L$263,6,0),0)</f>
        <v>132</v>
      </c>
      <c r="H29" s="7">
        <f>IFERROR(VLOOKUP(B29,'Egyéni lista'!$B$4:$L$263,7,0),0)</f>
        <v>135</v>
      </c>
      <c r="I29" s="124">
        <f>IFERROR(VLOOKUP(B29,'Egyéni lista'!$B$4:$L$263,8,0),0)</f>
        <v>381</v>
      </c>
      <c r="J29" s="132">
        <f>IFERROR(VLOOKUP(B29,'Egyéni lista'!$B$4:$L$263,9,0),0)</f>
        <v>179</v>
      </c>
      <c r="K29" s="26">
        <f>IFERROR(VLOOKUP(B29,'Egyéni lista'!$B$4:$L$263,10,0),0)</f>
        <v>560</v>
      </c>
      <c r="L29" s="87">
        <f>IFERROR(VLOOKUP(B29,'Egyéni lista'!$B$4:$L$263,11,0),0)</f>
        <v>4</v>
      </c>
    </row>
    <row r="30" spans="1:12" ht="15" customHeight="1" x14ac:dyDescent="0.2">
      <c r="A30" s="80" t="s">
        <v>42</v>
      </c>
      <c r="B30" s="170" t="s">
        <v>393</v>
      </c>
      <c r="C30" s="81" t="str">
        <f>IFERROR(VLOOKUP(B30,'Egyéni lista'!$B$4:$L$263,2,0),0)</f>
        <v>Oroszlány</v>
      </c>
      <c r="D30" s="82" t="str">
        <f>IFERROR(VLOOKUP(B30,'Egyéni lista'!$B$4:$L$263,3,0),0)</f>
        <v>Ig. ffi</v>
      </c>
      <c r="E30" s="7">
        <f>IFERROR(VLOOKUP(B30,'Egyéni lista'!$B$4:$L$263,4,0),0)</f>
        <v>129</v>
      </c>
      <c r="F30" s="7">
        <f>IFERROR(VLOOKUP(B30,'Egyéni lista'!$B$4:$L$263,5,0),0)</f>
        <v>123</v>
      </c>
      <c r="G30" s="7">
        <f>IFERROR(VLOOKUP(B30,'Egyéni lista'!$B$4:$L$263,6,0),0)</f>
        <v>151</v>
      </c>
      <c r="H30" s="7">
        <f>IFERROR(VLOOKUP(B30,'Egyéni lista'!$B$4:$L$263,7,0),0)</f>
        <v>155</v>
      </c>
      <c r="I30" s="124">
        <f>IFERROR(VLOOKUP(B30,'Egyéni lista'!$B$4:$L$263,8,0),0)</f>
        <v>367</v>
      </c>
      <c r="J30" s="132">
        <f>IFERROR(VLOOKUP(B30,'Egyéni lista'!$B$4:$L$263,9,0),0)</f>
        <v>191</v>
      </c>
      <c r="K30" s="26">
        <f>IFERROR(VLOOKUP(B30,'Egyéni lista'!$B$4:$L$263,10,0),0)</f>
        <v>558</v>
      </c>
      <c r="L30" s="87">
        <f>IFERROR(VLOOKUP(B30,'Egyéni lista'!$B$4:$L$263,11,0),0)</f>
        <v>4</v>
      </c>
    </row>
    <row r="31" spans="1:12" ht="15.75" customHeight="1" x14ac:dyDescent="0.25">
      <c r="A31" s="80" t="s">
        <v>43</v>
      </c>
      <c r="B31" s="63" t="s">
        <v>418</v>
      </c>
      <c r="C31" s="81" t="str">
        <f>IFERROR(VLOOKUP(B31,'Egyéni lista'!$B$4:$L$263,2,0),0)</f>
        <v>Bábolna 1</v>
      </c>
      <c r="D31" s="82" t="str">
        <f>IFERROR(VLOOKUP(B31,'Egyéni lista'!$B$4:$L$263,3,0),0)</f>
        <v>Ig. ffi</v>
      </c>
      <c r="E31" s="7">
        <f>IFERROR(VLOOKUP(B31,'Egyéni lista'!$B$4:$L$263,4,0),0)</f>
        <v>138</v>
      </c>
      <c r="F31" s="7">
        <f>IFERROR(VLOOKUP(B31,'Egyéni lista'!$B$4:$L$263,5,0),0)</f>
        <v>153</v>
      </c>
      <c r="G31" s="7">
        <f>IFERROR(VLOOKUP(B31,'Egyéni lista'!$B$4:$L$263,6,0),0)</f>
        <v>142</v>
      </c>
      <c r="H31" s="7">
        <f>IFERROR(VLOOKUP(B31,'Egyéni lista'!$B$4:$L$263,7,0),0)</f>
        <v>124</v>
      </c>
      <c r="I31" s="124">
        <f>IFERROR(VLOOKUP(B31,'Egyéni lista'!$B$4:$L$263,8,0),0)</f>
        <v>380</v>
      </c>
      <c r="J31" s="132">
        <f>IFERROR(VLOOKUP(B31,'Egyéni lista'!$B$4:$L$263,9,0),0)</f>
        <v>177</v>
      </c>
      <c r="K31" s="26">
        <f>IFERROR(VLOOKUP(B31,'Egyéni lista'!$B$4:$L$263,10,0),0)</f>
        <v>557</v>
      </c>
      <c r="L31" s="87">
        <f>IFERROR(VLOOKUP(B31,'Egyéni lista'!$B$4:$L$263,11,0),0)</f>
        <v>1</v>
      </c>
    </row>
    <row r="32" spans="1:12" ht="15" customHeight="1" x14ac:dyDescent="0.25">
      <c r="A32" s="80" t="s">
        <v>44</v>
      </c>
      <c r="B32" s="189" t="s">
        <v>586</v>
      </c>
      <c r="C32" s="81" t="str">
        <f>IFERROR(VLOOKUP(B32,'Egyéni lista'!$B$4:$L$263,2,0),0)</f>
        <v>CSTE 1</v>
      </c>
      <c r="D32" s="82" t="str">
        <f>IFERROR(VLOOKUP(B32,'Egyéni lista'!$B$4:$L$263,3,0),0)</f>
        <v>Ig. ffi</v>
      </c>
      <c r="E32" s="7">
        <f>IFERROR(VLOOKUP(B32,'Egyéni lista'!$B$4:$L$263,4,0),0)</f>
        <v>143</v>
      </c>
      <c r="F32" s="7">
        <f>IFERROR(VLOOKUP(B32,'Egyéni lista'!$B$4:$L$263,5,0),0)</f>
        <v>147</v>
      </c>
      <c r="G32" s="7">
        <f>IFERROR(VLOOKUP(B32,'Egyéni lista'!$B$4:$L$263,6,0),0)</f>
        <v>129</v>
      </c>
      <c r="H32" s="7">
        <f>IFERROR(VLOOKUP(B32,'Egyéni lista'!$B$4:$L$263,7,0),0)</f>
        <v>135</v>
      </c>
      <c r="I32" s="124">
        <f>IFERROR(VLOOKUP(B32,'Egyéni lista'!$B$4:$L$263,8,0),0)</f>
        <v>366</v>
      </c>
      <c r="J32" s="132">
        <f>IFERROR(VLOOKUP(B32,'Egyéni lista'!$B$4:$L$263,9,0),0)</f>
        <v>188</v>
      </c>
      <c r="K32" s="26">
        <f>IFERROR(VLOOKUP(B32,'Egyéni lista'!$B$4:$L$263,10,0),0)</f>
        <v>554</v>
      </c>
      <c r="L32" s="87">
        <f>IFERROR(VLOOKUP(B32,'Egyéni lista'!$B$4:$L$263,11,0),0)</f>
        <v>4</v>
      </c>
    </row>
    <row r="33" spans="1:12" ht="15" customHeight="1" x14ac:dyDescent="0.25">
      <c r="A33" s="80" t="s">
        <v>45</v>
      </c>
      <c r="B33" s="189" t="s">
        <v>576</v>
      </c>
      <c r="C33" s="81" t="str">
        <f>IFERROR(VLOOKUP(B33,'Egyéni lista'!$B$4:$L$263,2,0),0)</f>
        <v>Fülöp Borozó</v>
      </c>
      <c r="D33" s="82" t="str">
        <f>IFERROR(VLOOKUP(B33,'Egyéni lista'!$B$4:$L$263,3,0),0)</f>
        <v>Ig. ffi</v>
      </c>
      <c r="E33" s="7">
        <f>IFERROR(VLOOKUP(B33,'Egyéni lista'!$B$4:$L$263,4,0),0)</f>
        <v>147</v>
      </c>
      <c r="F33" s="7">
        <f>IFERROR(VLOOKUP(B33,'Egyéni lista'!$B$4:$L$263,5,0),0)</f>
        <v>140</v>
      </c>
      <c r="G33" s="7">
        <f>IFERROR(VLOOKUP(B33,'Egyéni lista'!$B$4:$L$263,6,0),0)</f>
        <v>133</v>
      </c>
      <c r="H33" s="7">
        <f>IFERROR(VLOOKUP(B33,'Egyéni lista'!$B$4:$L$263,7,0),0)</f>
        <v>134</v>
      </c>
      <c r="I33" s="124">
        <f>IFERROR(VLOOKUP(B33,'Egyéni lista'!$B$4:$L$263,8,0),0)</f>
        <v>390</v>
      </c>
      <c r="J33" s="132">
        <f>IFERROR(VLOOKUP(B33,'Egyéni lista'!$B$4:$L$263,9,0),0)</f>
        <v>164</v>
      </c>
      <c r="K33" s="26">
        <f>IFERROR(VLOOKUP(B33,'Egyéni lista'!$B$4:$L$263,10,0),0)</f>
        <v>554</v>
      </c>
      <c r="L33" s="87">
        <f>IFERROR(VLOOKUP(B33,'Egyéni lista'!$B$4:$L$263,11,0),0)</f>
        <v>4</v>
      </c>
    </row>
    <row r="34" spans="1:12" ht="15" customHeight="1" x14ac:dyDescent="0.25">
      <c r="A34" s="80" t="s">
        <v>46</v>
      </c>
      <c r="B34" s="63" t="s">
        <v>419</v>
      </c>
      <c r="C34" s="81" t="str">
        <f>IFERROR(VLOOKUP(B34,'Egyéni lista'!$B$4:$L$263,2,0),0)</f>
        <v>Bábolna 2</v>
      </c>
      <c r="D34" s="82" t="str">
        <f>IFERROR(VLOOKUP(B34,'Egyéni lista'!$B$4:$L$263,3,0),0)</f>
        <v>Ig. ffi</v>
      </c>
      <c r="E34" s="7">
        <f>IFERROR(VLOOKUP(B34,'Egyéni lista'!$B$4:$L$263,4,0),0)</f>
        <v>120</v>
      </c>
      <c r="F34" s="7">
        <f>IFERROR(VLOOKUP(B34,'Egyéni lista'!$B$4:$L$263,5,0),0)</f>
        <v>143</v>
      </c>
      <c r="G34" s="7">
        <f>IFERROR(VLOOKUP(B34,'Egyéni lista'!$B$4:$L$263,6,0),0)</f>
        <v>146</v>
      </c>
      <c r="H34" s="7">
        <f>IFERROR(VLOOKUP(B34,'Egyéni lista'!$B$4:$L$263,7,0),0)</f>
        <v>144</v>
      </c>
      <c r="I34" s="124">
        <f>IFERROR(VLOOKUP(B34,'Egyéni lista'!$B$4:$L$263,8,0),0)</f>
        <v>351</v>
      </c>
      <c r="J34" s="132">
        <f>IFERROR(VLOOKUP(B34,'Egyéni lista'!$B$4:$L$263,9,0),0)</f>
        <v>202</v>
      </c>
      <c r="K34" s="26">
        <f>IFERROR(VLOOKUP(B34,'Egyéni lista'!$B$4:$L$263,10,0),0)</f>
        <v>553</v>
      </c>
      <c r="L34" s="87">
        <f>IFERROR(VLOOKUP(B34,'Egyéni lista'!$B$4:$L$263,11,0),0)</f>
        <v>1</v>
      </c>
    </row>
    <row r="35" spans="1:12" ht="15.75" customHeight="1" x14ac:dyDescent="0.25">
      <c r="A35" s="80" t="s">
        <v>47</v>
      </c>
      <c r="B35" s="189" t="s">
        <v>491</v>
      </c>
      <c r="C35" s="81" t="str">
        <f>IFERROR(VLOOKUP(B35,'Egyéni lista'!$B$4:$L$263,2,0),0)</f>
        <v>Sziklási Család</v>
      </c>
      <c r="D35" s="82" t="str">
        <f>IFERROR(VLOOKUP(B35,'Egyéni lista'!$B$4:$L$263,3,0),0)</f>
        <v>Ig. ffi</v>
      </c>
      <c r="E35" s="7">
        <f>IFERROR(VLOOKUP(B35,'Egyéni lista'!$B$4:$L$263,4,0),0)</f>
        <v>129</v>
      </c>
      <c r="F35" s="7">
        <f>IFERROR(VLOOKUP(B35,'Egyéni lista'!$B$4:$L$263,5,0),0)</f>
        <v>149</v>
      </c>
      <c r="G35" s="7">
        <f>IFERROR(VLOOKUP(B35,'Egyéni lista'!$B$4:$L$263,6,0),0)</f>
        <v>145</v>
      </c>
      <c r="H35" s="7">
        <f>IFERROR(VLOOKUP(B35,'Egyéni lista'!$B$4:$L$263,7,0),0)</f>
        <v>130</v>
      </c>
      <c r="I35" s="124">
        <f>IFERROR(VLOOKUP(B35,'Egyéni lista'!$B$4:$L$263,8,0),0)</f>
        <v>374</v>
      </c>
      <c r="J35" s="132">
        <f>IFERROR(VLOOKUP(B35,'Egyéni lista'!$B$4:$L$263,9,0),0)</f>
        <v>179</v>
      </c>
      <c r="K35" s="26">
        <f>IFERROR(VLOOKUP(B35,'Egyéni lista'!$B$4:$L$263,10,0),0)</f>
        <v>553</v>
      </c>
      <c r="L35" s="87">
        <f>IFERROR(VLOOKUP(B35,'Egyéni lista'!$B$4:$L$263,11,0),0)</f>
        <v>8</v>
      </c>
    </row>
    <row r="36" spans="1:12" ht="15" customHeight="1" x14ac:dyDescent="0.25">
      <c r="A36" s="80" t="s">
        <v>48</v>
      </c>
      <c r="B36" s="189" t="s">
        <v>610</v>
      </c>
      <c r="C36" s="81" t="str">
        <f>IFERROR(VLOOKUP(B36,'Egyéni lista'!$B$4:$L$263,2,0),0)</f>
        <v>Péti MTE 1</v>
      </c>
      <c r="D36" s="82" t="str">
        <f>IFERROR(VLOOKUP(B36,'Egyéni lista'!$B$4:$L$263,3,0),0)</f>
        <v>Ig. ffi</v>
      </c>
      <c r="E36" s="7">
        <f>IFERROR(VLOOKUP(B36,'Egyéni lista'!$B$4:$L$263,4,0),0)</f>
        <v>150</v>
      </c>
      <c r="F36" s="7">
        <f>IFERROR(VLOOKUP(B36,'Egyéni lista'!$B$4:$L$263,5,0),0)</f>
        <v>123</v>
      </c>
      <c r="G36" s="7">
        <f>IFERROR(VLOOKUP(B36,'Egyéni lista'!$B$4:$L$263,6,0),0)</f>
        <v>132</v>
      </c>
      <c r="H36" s="7">
        <f>IFERROR(VLOOKUP(B36,'Egyéni lista'!$B$4:$L$263,7,0),0)</f>
        <v>146</v>
      </c>
      <c r="I36" s="124">
        <f>IFERROR(VLOOKUP(B36,'Egyéni lista'!$B$4:$L$263,8,0),0)</f>
        <v>370</v>
      </c>
      <c r="J36" s="132">
        <f>IFERROR(VLOOKUP(B36,'Egyéni lista'!$B$4:$L$263,9,0),0)</f>
        <v>181</v>
      </c>
      <c r="K36" s="26">
        <f>IFERROR(VLOOKUP(B36,'Egyéni lista'!$B$4:$L$263,10,0),0)</f>
        <v>551</v>
      </c>
      <c r="L36" s="87">
        <f>IFERROR(VLOOKUP(B36,'Egyéni lista'!$B$4:$L$263,11,0),0)</f>
        <v>3</v>
      </c>
    </row>
    <row r="37" spans="1:12" ht="15" customHeight="1" x14ac:dyDescent="0.2">
      <c r="A37" s="80" t="s">
        <v>49</v>
      </c>
      <c r="B37" s="170" t="s">
        <v>375</v>
      </c>
      <c r="C37" s="81" t="str">
        <f>IFERROR(VLOOKUP(B37,'Egyéni lista'!$B$4:$L$263,2,0),0)</f>
        <v>Tatabánya</v>
      </c>
      <c r="D37" s="82" t="str">
        <f>IFERROR(VLOOKUP(B37,'Egyéni lista'!$B$4:$L$263,3,0),0)</f>
        <v>Ig. ffi</v>
      </c>
      <c r="E37" s="7">
        <f>IFERROR(VLOOKUP(B37,'Egyéni lista'!$B$4:$L$263,4,0),0)</f>
        <v>152</v>
      </c>
      <c r="F37" s="7">
        <f>IFERROR(VLOOKUP(B37,'Egyéni lista'!$B$4:$L$263,5,0),0)</f>
        <v>131</v>
      </c>
      <c r="G37" s="7">
        <f>IFERROR(VLOOKUP(B37,'Egyéni lista'!$B$4:$L$263,6,0),0)</f>
        <v>145</v>
      </c>
      <c r="H37" s="7">
        <f>IFERROR(VLOOKUP(B37,'Egyéni lista'!$B$4:$L$263,7,0),0)</f>
        <v>123</v>
      </c>
      <c r="I37" s="124">
        <f>IFERROR(VLOOKUP(B37,'Egyéni lista'!$B$4:$L$263,8,0),0)</f>
        <v>374</v>
      </c>
      <c r="J37" s="132">
        <f>IFERROR(VLOOKUP(B37,'Egyéni lista'!$B$4:$L$263,9,0),0)</f>
        <v>177</v>
      </c>
      <c r="K37" s="26">
        <f>IFERROR(VLOOKUP(B37,'Egyéni lista'!$B$4:$L$263,10,0),0)</f>
        <v>551</v>
      </c>
      <c r="L37" s="87">
        <f>IFERROR(VLOOKUP(B37,'Egyéni lista'!$B$4:$L$263,11,0),0)</f>
        <v>10</v>
      </c>
    </row>
    <row r="38" spans="1:12" ht="15" customHeight="1" x14ac:dyDescent="0.25">
      <c r="A38" s="80" t="s">
        <v>50</v>
      </c>
      <c r="B38" s="189" t="s">
        <v>609</v>
      </c>
      <c r="C38" s="81" t="str">
        <f>IFERROR(VLOOKUP(B38,'Egyéni lista'!$B$4:$L$263,2,0),0)</f>
        <v>Péti MTE 1</v>
      </c>
      <c r="D38" s="82" t="str">
        <f>IFERROR(VLOOKUP(B38,'Egyéni lista'!$B$4:$L$263,3,0),0)</f>
        <v>Ig. ffi</v>
      </c>
      <c r="E38" s="7">
        <f>IFERROR(VLOOKUP(B38,'Egyéni lista'!$B$4:$L$263,4,0),0)</f>
        <v>123</v>
      </c>
      <c r="F38" s="7">
        <f>IFERROR(VLOOKUP(B38,'Egyéni lista'!$B$4:$L$263,5,0),0)</f>
        <v>132</v>
      </c>
      <c r="G38" s="7">
        <f>IFERROR(VLOOKUP(B38,'Egyéni lista'!$B$4:$L$263,6,0),0)</f>
        <v>143</v>
      </c>
      <c r="H38" s="7">
        <f>IFERROR(VLOOKUP(B38,'Egyéni lista'!$B$4:$L$263,7,0),0)</f>
        <v>151</v>
      </c>
      <c r="I38" s="124">
        <f>IFERROR(VLOOKUP(B38,'Egyéni lista'!$B$4:$L$263,8,0),0)</f>
        <v>344</v>
      </c>
      <c r="J38" s="132">
        <f>IFERROR(VLOOKUP(B38,'Egyéni lista'!$B$4:$L$263,9,0),0)</f>
        <v>205</v>
      </c>
      <c r="K38" s="26">
        <f>IFERROR(VLOOKUP(B38,'Egyéni lista'!$B$4:$L$263,10,0),0)</f>
        <v>549</v>
      </c>
      <c r="L38" s="87">
        <f>IFERROR(VLOOKUP(B38,'Egyéni lista'!$B$4:$L$263,11,0),0)</f>
        <v>5</v>
      </c>
    </row>
    <row r="39" spans="1:12" ht="15.75" customHeight="1" x14ac:dyDescent="0.25">
      <c r="A39" s="80" t="s">
        <v>51</v>
      </c>
      <c r="B39" s="189" t="s">
        <v>575</v>
      </c>
      <c r="C39" s="81" t="str">
        <f>IFERROR(VLOOKUP(B39,'Egyéni lista'!$B$4:$L$263,2,0),0)</f>
        <v>Uraiújfalu</v>
      </c>
      <c r="D39" s="82" t="str">
        <f>IFERROR(VLOOKUP(B39,'Egyéni lista'!$B$4:$L$263,3,0),0)</f>
        <v>Ig. ffi</v>
      </c>
      <c r="E39" s="7">
        <f>IFERROR(VLOOKUP(B39,'Egyéni lista'!$B$4:$L$263,4,0),0)</f>
        <v>144</v>
      </c>
      <c r="F39" s="7">
        <f>IFERROR(VLOOKUP(B39,'Egyéni lista'!$B$4:$L$263,5,0),0)</f>
        <v>135</v>
      </c>
      <c r="G39" s="7">
        <f>IFERROR(VLOOKUP(B39,'Egyéni lista'!$B$4:$L$263,6,0),0)</f>
        <v>124</v>
      </c>
      <c r="H39" s="7">
        <f>IFERROR(VLOOKUP(B39,'Egyéni lista'!$B$4:$L$263,7,0),0)</f>
        <v>146</v>
      </c>
      <c r="I39" s="124">
        <f>IFERROR(VLOOKUP(B39,'Egyéni lista'!$B$4:$L$263,8,0),0)</f>
        <v>372</v>
      </c>
      <c r="J39" s="132">
        <f>IFERROR(VLOOKUP(B39,'Egyéni lista'!$B$4:$L$263,9,0),0)</f>
        <v>177</v>
      </c>
      <c r="K39" s="26">
        <f>IFERROR(VLOOKUP(B39,'Egyéni lista'!$B$4:$L$263,10,0),0)</f>
        <v>549</v>
      </c>
      <c r="L39" s="87">
        <f>IFERROR(VLOOKUP(B39,'Egyéni lista'!$B$4:$L$263,11,0),0)</f>
        <v>6</v>
      </c>
    </row>
    <row r="40" spans="1:12" ht="15" customHeight="1" x14ac:dyDescent="0.25">
      <c r="A40" s="80" t="s">
        <v>52</v>
      </c>
      <c r="B40" s="189" t="s">
        <v>492</v>
      </c>
      <c r="C40" s="81" t="str">
        <f>IFERROR(VLOOKUP(B40,'Egyéni lista'!$B$4:$L$263,2,0),0)</f>
        <v>Sziklási Család</v>
      </c>
      <c r="D40" s="82" t="str">
        <f>IFERROR(VLOOKUP(B40,'Egyéni lista'!$B$4:$L$263,3,0),0)</f>
        <v>Ig. ffi</v>
      </c>
      <c r="E40" s="7">
        <f>IFERROR(VLOOKUP(B40,'Egyéni lista'!$B$4:$L$263,4,0),0)</f>
        <v>131</v>
      </c>
      <c r="F40" s="7">
        <f>IFERROR(VLOOKUP(B40,'Egyéni lista'!$B$4:$L$263,5,0),0)</f>
        <v>125</v>
      </c>
      <c r="G40" s="7">
        <f>IFERROR(VLOOKUP(B40,'Egyéni lista'!$B$4:$L$263,6,0),0)</f>
        <v>147</v>
      </c>
      <c r="H40" s="7">
        <f>IFERROR(VLOOKUP(B40,'Egyéni lista'!$B$4:$L$263,7,0),0)</f>
        <v>143</v>
      </c>
      <c r="I40" s="124">
        <f>IFERROR(VLOOKUP(B40,'Egyéni lista'!$B$4:$L$263,8,0),0)</f>
        <v>358</v>
      </c>
      <c r="J40" s="132">
        <f>IFERROR(VLOOKUP(B40,'Egyéni lista'!$B$4:$L$263,9,0),0)</f>
        <v>188</v>
      </c>
      <c r="K40" s="26">
        <f>IFERROR(VLOOKUP(B40,'Egyéni lista'!$B$4:$L$263,10,0),0)</f>
        <v>546</v>
      </c>
      <c r="L40" s="87">
        <f>IFERROR(VLOOKUP(B40,'Egyéni lista'!$B$4:$L$263,11,0),0)</f>
        <v>4</v>
      </c>
    </row>
    <row r="41" spans="1:12" ht="15" customHeight="1" x14ac:dyDescent="0.25">
      <c r="A41" s="80" t="s">
        <v>53</v>
      </c>
      <c r="B41" s="189" t="s">
        <v>579</v>
      </c>
      <c r="C41" s="81" t="str">
        <f>IFERROR(VLOOKUP(B41,'Egyéni lista'!$B$4:$L$263,2,0),0)</f>
        <v>Fülöp Borozó</v>
      </c>
      <c r="D41" s="82" t="str">
        <f>IFERROR(VLOOKUP(B41,'Egyéni lista'!$B$4:$L$263,3,0),0)</f>
        <v>Ig. ffi</v>
      </c>
      <c r="E41" s="7">
        <f>IFERROR(VLOOKUP(B41,'Egyéni lista'!$B$4:$L$263,4,0),0)</f>
        <v>135</v>
      </c>
      <c r="F41" s="7">
        <f>IFERROR(VLOOKUP(B41,'Egyéni lista'!$B$4:$L$263,5,0),0)</f>
        <v>143</v>
      </c>
      <c r="G41" s="7">
        <f>IFERROR(VLOOKUP(B41,'Egyéni lista'!$B$4:$L$263,6,0),0)</f>
        <v>117</v>
      </c>
      <c r="H41" s="7">
        <f>IFERROR(VLOOKUP(B41,'Egyéni lista'!$B$4:$L$263,7,0),0)</f>
        <v>151</v>
      </c>
      <c r="I41" s="124">
        <f>IFERROR(VLOOKUP(B41,'Egyéni lista'!$B$4:$L$263,8,0),0)</f>
        <v>365</v>
      </c>
      <c r="J41" s="132">
        <f>IFERROR(VLOOKUP(B41,'Egyéni lista'!$B$4:$L$263,9,0),0)</f>
        <v>181</v>
      </c>
      <c r="K41" s="26">
        <f>IFERROR(VLOOKUP(B41,'Egyéni lista'!$B$4:$L$263,10,0),0)</f>
        <v>546</v>
      </c>
      <c r="L41" s="87">
        <f>IFERROR(VLOOKUP(B41,'Egyéni lista'!$B$4:$L$263,11,0),0)</f>
        <v>5</v>
      </c>
    </row>
    <row r="42" spans="1:12" ht="15" customHeight="1" x14ac:dyDescent="0.25">
      <c r="A42" s="80" t="s">
        <v>54</v>
      </c>
      <c r="B42" s="63" t="s">
        <v>300</v>
      </c>
      <c r="C42" s="81" t="str">
        <f>IFERROR(VLOOKUP(B42,'Egyéni lista'!$B$4:$L$263,2,0),0)</f>
        <v>Ajka Kristály SE</v>
      </c>
      <c r="D42" s="82" t="str">
        <f>IFERROR(VLOOKUP(B42,'Egyéni lista'!$B$4:$L$263,3,0),0)</f>
        <v>Ig. ffi</v>
      </c>
      <c r="E42" s="30">
        <f>IFERROR(VLOOKUP(B42,'Egyéni lista'!$B$4:$L$263,4,0),0)</f>
        <v>129</v>
      </c>
      <c r="F42" s="30">
        <f>IFERROR(VLOOKUP(B42,'Egyéni lista'!$B$4:$L$263,5,0),0)</f>
        <v>141</v>
      </c>
      <c r="G42" s="30">
        <f>IFERROR(VLOOKUP(B42,'Egyéni lista'!$B$4:$L$263,6,0),0)</f>
        <v>136</v>
      </c>
      <c r="H42" s="30">
        <f>IFERROR(VLOOKUP(B42,'Egyéni lista'!$B$4:$L$263,7,0),0)</f>
        <v>139</v>
      </c>
      <c r="I42" s="126">
        <f>IFERROR(VLOOKUP(B42,'Egyéni lista'!$B$4:$L$263,8,0),0)</f>
        <v>346</v>
      </c>
      <c r="J42" s="132">
        <f>IFERROR(VLOOKUP(B42,'Egyéni lista'!$B$4:$L$263,9,0),0)</f>
        <v>199</v>
      </c>
      <c r="K42" s="26">
        <f>IFERROR(VLOOKUP(B42,'Egyéni lista'!$B$4:$L$263,10,0),0)</f>
        <v>545</v>
      </c>
      <c r="L42" s="87">
        <f>IFERROR(VLOOKUP(B42,'Egyéni lista'!$B$4:$L$263,11,0),0)</f>
        <v>2</v>
      </c>
    </row>
    <row r="43" spans="1:12" ht="15.75" customHeight="1" x14ac:dyDescent="0.25">
      <c r="A43" s="80" t="s">
        <v>55</v>
      </c>
      <c r="B43" s="66" t="s">
        <v>526</v>
      </c>
      <c r="C43" s="81" t="str">
        <f>IFERROR(VLOOKUP(B43,'Egyéni lista'!$B$4:$L$263,2,0),0)</f>
        <v>Szhely Topido SE</v>
      </c>
      <c r="D43" s="82" t="str">
        <f>IFERROR(VLOOKUP(B43,'Egyéni lista'!$B$4:$L$263,3,0),0)</f>
        <v>Ig. ffi</v>
      </c>
      <c r="E43" s="7">
        <f>IFERROR(VLOOKUP(B43,'Egyéni lista'!$B$4:$L$263,4,0),0)</f>
        <v>128</v>
      </c>
      <c r="F43" s="7">
        <f>IFERROR(VLOOKUP(B43,'Egyéni lista'!$B$4:$L$263,5,0),0)</f>
        <v>168</v>
      </c>
      <c r="G43" s="7">
        <f>IFERROR(VLOOKUP(B43,'Egyéni lista'!$B$4:$L$263,6,0),0)</f>
        <v>126</v>
      </c>
      <c r="H43" s="7">
        <f>IFERROR(VLOOKUP(B43,'Egyéni lista'!$B$4:$L$263,7,0),0)</f>
        <v>123</v>
      </c>
      <c r="I43" s="124">
        <f>IFERROR(VLOOKUP(B43,'Egyéni lista'!$B$4:$L$263,8,0),0)</f>
        <v>357</v>
      </c>
      <c r="J43" s="132">
        <f>IFERROR(VLOOKUP(B43,'Egyéni lista'!$B$4:$L$263,9,0),0)</f>
        <v>188</v>
      </c>
      <c r="K43" s="26">
        <f>IFERROR(VLOOKUP(B43,'Egyéni lista'!$B$4:$L$263,10,0),0)</f>
        <v>545</v>
      </c>
      <c r="L43" s="87">
        <f>IFERROR(VLOOKUP(B43,'Egyéni lista'!$B$4:$L$263,11,0),0)</f>
        <v>6</v>
      </c>
    </row>
    <row r="44" spans="1:12" ht="15" customHeight="1" x14ac:dyDescent="0.25">
      <c r="A44" s="80" t="s">
        <v>56</v>
      </c>
      <c r="B44" s="66" t="s">
        <v>578</v>
      </c>
      <c r="C44" s="81" t="str">
        <f>IFERROR(VLOOKUP(B44,'Egyéni lista'!$B$4:$L$263,2,0),0)</f>
        <v>Fülöp Borozó</v>
      </c>
      <c r="D44" s="82" t="str">
        <f>IFERROR(VLOOKUP(B44,'Egyéni lista'!$B$4:$L$263,3,0),0)</f>
        <v>Ig. ffi</v>
      </c>
      <c r="E44" s="7">
        <f>IFERROR(VLOOKUP(B44,'Egyéni lista'!$B$4:$L$263,4,0),0)</f>
        <v>157</v>
      </c>
      <c r="F44" s="7">
        <f>IFERROR(VLOOKUP(B44,'Egyéni lista'!$B$4:$L$263,5,0),0)</f>
        <v>130</v>
      </c>
      <c r="G44" s="7">
        <f>IFERROR(VLOOKUP(B44,'Egyéni lista'!$B$4:$L$263,6,0),0)</f>
        <v>113</v>
      </c>
      <c r="H44" s="7">
        <f>IFERROR(VLOOKUP(B44,'Egyéni lista'!$B$4:$L$263,7,0),0)</f>
        <v>143</v>
      </c>
      <c r="I44" s="124">
        <f>IFERROR(VLOOKUP(B44,'Egyéni lista'!$B$4:$L$263,8,0),0)</f>
        <v>361</v>
      </c>
      <c r="J44" s="132">
        <f>IFERROR(VLOOKUP(B44,'Egyéni lista'!$B$4:$L$263,9,0),0)</f>
        <v>182</v>
      </c>
      <c r="K44" s="26">
        <f>IFERROR(VLOOKUP(B44,'Egyéni lista'!$B$4:$L$263,10,0),0)</f>
        <v>543</v>
      </c>
      <c r="L44" s="87">
        <f>IFERROR(VLOOKUP(B44,'Egyéni lista'!$B$4:$L$263,11,0),0)</f>
        <v>2</v>
      </c>
    </row>
    <row r="45" spans="1:12" ht="15" customHeight="1" x14ac:dyDescent="0.25">
      <c r="A45" s="80" t="s">
        <v>57</v>
      </c>
      <c r="B45" s="165" t="s">
        <v>442</v>
      </c>
      <c r="C45" s="81" t="str">
        <f>IFERROR(VLOOKUP(B45,'Egyéni lista'!$B$4:$L$263,2,0),0)</f>
        <v>AD Flexum</v>
      </c>
      <c r="D45" s="82" t="str">
        <f>IFERROR(VLOOKUP(B45,'Egyéni lista'!$B$4:$L$263,3,0),0)</f>
        <v>Ig. ffi</v>
      </c>
      <c r="E45" s="7">
        <f>IFERROR(VLOOKUP(B45,'Egyéni lista'!$B$4:$L$263,4,0),0)</f>
        <v>142</v>
      </c>
      <c r="F45" s="7">
        <f>IFERROR(VLOOKUP(B45,'Egyéni lista'!$B$4:$L$263,5,0),0)</f>
        <v>130</v>
      </c>
      <c r="G45" s="7">
        <f>IFERROR(VLOOKUP(B45,'Egyéni lista'!$B$4:$L$263,6,0),0)</f>
        <v>140</v>
      </c>
      <c r="H45" s="7">
        <f>IFERROR(VLOOKUP(B45,'Egyéni lista'!$B$4:$L$263,7,0),0)</f>
        <v>128</v>
      </c>
      <c r="I45" s="124">
        <f>IFERROR(VLOOKUP(B45,'Egyéni lista'!$B$4:$L$263,8,0),0)</f>
        <v>376</v>
      </c>
      <c r="J45" s="132">
        <f>IFERROR(VLOOKUP(B45,'Egyéni lista'!$B$4:$L$263,9,0),0)</f>
        <v>164</v>
      </c>
      <c r="K45" s="26">
        <f>IFERROR(VLOOKUP(B45,'Egyéni lista'!$B$4:$L$263,10,0),0)</f>
        <v>540</v>
      </c>
      <c r="L45" s="87">
        <f>IFERROR(VLOOKUP(B45,'Egyéni lista'!$B$4:$L$263,11,0),0)</f>
        <v>6</v>
      </c>
    </row>
    <row r="46" spans="1:12" ht="15" customHeight="1" x14ac:dyDescent="0.25">
      <c r="A46" s="80" t="s">
        <v>58</v>
      </c>
      <c r="B46" s="165" t="s">
        <v>353</v>
      </c>
      <c r="C46" s="81" t="str">
        <f>IFERROR(VLOOKUP(B46,'Egyéni lista'!$B$4:$L$263,2,0),0)</f>
        <v>Mosonszentmiklós</v>
      </c>
      <c r="D46" s="82" t="str">
        <f>IFERROR(VLOOKUP(B46,'Egyéni lista'!$B$4:$L$263,3,0),0)</f>
        <v>Ig. ffi</v>
      </c>
      <c r="E46" s="7">
        <f>IFERROR(VLOOKUP(B46,'Egyéni lista'!$B$4:$L$263,4,0),0)</f>
        <v>129</v>
      </c>
      <c r="F46" s="7">
        <f>IFERROR(VLOOKUP(B46,'Egyéni lista'!$B$4:$L$263,5,0),0)</f>
        <v>125</v>
      </c>
      <c r="G46" s="7">
        <f>IFERROR(VLOOKUP(B46,'Egyéni lista'!$B$4:$L$263,6,0),0)</f>
        <v>136</v>
      </c>
      <c r="H46" s="7">
        <f>IFERROR(VLOOKUP(B46,'Egyéni lista'!$B$4:$L$263,7,0),0)</f>
        <v>142</v>
      </c>
      <c r="I46" s="124">
        <f>IFERROR(VLOOKUP(B46,'Egyéni lista'!$B$4:$L$263,8,0),0)</f>
        <v>374</v>
      </c>
      <c r="J46" s="132">
        <f>IFERROR(VLOOKUP(B46,'Egyéni lista'!$B$4:$L$263,9,0),0)</f>
        <v>158</v>
      </c>
      <c r="K46" s="26">
        <f>IFERROR(VLOOKUP(B46,'Egyéni lista'!$B$4:$L$263,10,0),0)</f>
        <v>532</v>
      </c>
      <c r="L46" s="87">
        <f>IFERROR(VLOOKUP(B46,'Egyéni lista'!$B$4:$L$263,11,0),0)</f>
        <v>7</v>
      </c>
    </row>
    <row r="47" spans="1:12" ht="15.75" customHeight="1" x14ac:dyDescent="0.2">
      <c r="A47" s="80" t="s">
        <v>59</v>
      </c>
      <c r="B47" s="172" t="s">
        <v>318</v>
      </c>
      <c r="C47" s="81" t="str">
        <f>IFERROR(VLOOKUP(B47,'Egyéni lista'!$B$4:$L$263,2,0),0)</f>
        <v>Kakuk Fészek</v>
      </c>
      <c r="D47" s="82" t="str">
        <f>IFERROR(VLOOKUP(B47,'Egyéni lista'!$B$4:$L$263,3,0),0)</f>
        <v>Ig. ffi</v>
      </c>
      <c r="E47" s="7">
        <f>IFERROR(VLOOKUP(B47,'Egyéni lista'!$B$4:$L$263,4,0),0)</f>
        <v>138</v>
      </c>
      <c r="F47" s="7">
        <f>IFERROR(VLOOKUP(B47,'Egyéni lista'!$B$4:$L$263,5,0),0)</f>
        <v>137</v>
      </c>
      <c r="G47" s="7">
        <f>IFERROR(VLOOKUP(B47,'Egyéni lista'!$B$4:$L$263,6,0),0)</f>
        <v>147</v>
      </c>
      <c r="H47" s="7">
        <f>IFERROR(VLOOKUP(B47,'Egyéni lista'!$B$4:$L$263,7,0),0)</f>
        <v>109</v>
      </c>
      <c r="I47" s="124">
        <f>IFERROR(VLOOKUP(B47,'Egyéni lista'!$B$4:$L$263,8,0),0)</f>
        <v>363</v>
      </c>
      <c r="J47" s="132">
        <f>IFERROR(VLOOKUP(B47,'Egyéni lista'!$B$4:$L$263,9,0),0)</f>
        <v>168</v>
      </c>
      <c r="K47" s="26">
        <f>IFERROR(VLOOKUP(B47,'Egyéni lista'!$B$4:$L$263,10,0),0)</f>
        <v>531</v>
      </c>
      <c r="L47" s="87">
        <f>IFERROR(VLOOKUP(B47,'Egyéni lista'!$B$4:$L$263,11,0),0)</f>
        <v>1</v>
      </c>
    </row>
    <row r="48" spans="1:12" ht="15" customHeight="1" x14ac:dyDescent="0.25">
      <c r="A48" s="80" t="s">
        <v>60</v>
      </c>
      <c r="B48" s="165" t="s">
        <v>423</v>
      </c>
      <c r="C48" s="81" t="str">
        <f>IFERROR(VLOOKUP(B48,'Egyéni lista'!$B$4:$L$263,2,0),0)</f>
        <v>Bábolna 2</v>
      </c>
      <c r="D48" s="82" t="str">
        <f>IFERROR(VLOOKUP(B48,'Egyéni lista'!$B$4:$L$263,3,0),0)</f>
        <v>Ig. ffi</v>
      </c>
      <c r="E48" s="7">
        <f>IFERROR(VLOOKUP(B48,'Egyéni lista'!$B$4:$L$263,4,0),0)</f>
        <v>121</v>
      </c>
      <c r="F48" s="7">
        <f>IFERROR(VLOOKUP(B48,'Egyéni lista'!$B$4:$L$263,5,0),0)</f>
        <v>151</v>
      </c>
      <c r="G48" s="7">
        <f>IFERROR(VLOOKUP(B48,'Egyéni lista'!$B$4:$L$263,6,0),0)</f>
        <v>135</v>
      </c>
      <c r="H48" s="7">
        <f>IFERROR(VLOOKUP(B48,'Egyéni lista'!$B$4:$L$263,7,0),0)</f>
        <v>123</v>
      </c>
      <c r="I48" s="124">
        <f>IFERROR(VLOOKUP(B48,'Egyéni lista'!$B$4:$L$263,8,0),0)</f>
        <v>343</v>
      </c>
      <c r="J48" s="132">
        <f>IFERROR(VLOOKUP(B48,'Egyéni lista'!$B$4:$L$263,9,0),0)</f>
        <v>187</v>
      </c>
      <c r="K48" s="26">
        <f>IFERROR(VLOOKUP(B48,'Egyéni lista'!$B$4:$L$263,10,0),0)</f>
        <v>530</v>
      </c>
      <c r="L48" s="87">
        <f>IFERROR(VLOOKUP(B48,'Egyéni lista'!$B$4:$L$263,11,0),0)</f>
        <v>10</v>
      </c>
    </row>
    <row r="49" spans="1:12" ht="15" customHeight="1" x14ac:dyDescent="0.25">
      <c r="A49" s="80" t="s">
        <v>61</v>
      </c>
      <c r="B49" s="66" t="s">
        <v>614</v>
      </c>
      <c r="C49" s="81" t="str">
        <f>IFERROR(VLOOKUP(B49,'Egyéni lista'!$B$4:$L$263,2,0),0)</f>
        <v>Péti MTE 2</v>
      </c>
      <c r="D49" s="82" t="str">
        <f>IFERROR(VLOOKUP(B49,'Egyéni lista'!$B$4:$L$263,3,0),0)</f>
        <v>Ig. ffi</v>
      </c>
      <c r="E49" s="7">
        <f>IFERROR(VLOOKUP(B49,'Egyéni lista'!$B$4:$L$263,4,0),0)</f>
        <v>125</v>
      </c>
      <c r="F49" s="7">
        <f>IFERROR(VLOOKUP(B49,'Egyéni lista'!$B$4:$L$263,5,0),0)</f>
        <v>140</v>
      </c>
      <c r="G49" s="7">
        <f>IFERROR(VLOOKUP(B49,'Egyéni lista'!$B$4:$L$263,6,0),0)</f>
        <v>129</v>
      </c>
      <c r="H49" s="7">
        <f>IFERROR(VLOOKUP(B49,'Egyéni lista'!$B$4:$L$263,7,0),0)</f>
        <v>136</v>
      </c>
      <c r="I49" s="124">
        <f>IFERROR(VLOOKUP(B49,'Egyéni lista'!$B$4:$L$263,8,0),0)</f>
        <v>344</v>
      </c>
      <c r="J49" s="132">
        <f>IFERROR(VLOOKUP(B49,'Egyéni lista'!$B$4:$L$263,9,0),0)</f>
        <v>186</v>
      </c>
      <c r="K49" s="26">
        <f>IFERROR(VLOOKUP(B49,'Egyéni lista'!$B$4:$L$263,10,0),0)</f>
        <v>530</v>
      </c>
      <c r="L49" s="87">
        <f>IFERROR(VLOOKUP(B49,'Egyéni lista'!$B$4:$L$263,11,0),0)</f>
        <v>7</v>
      </c>
    </row>
    <row r="50" spans="1:12" ht="15" customHeight="1" x14ac:dyDescent="0.25">
      <c r="A50" s="80" t="s">
        <v>62</v>
      </c>
      <c r="B50" s="66" t="s">
        <v>583</v>
      </c>
      <c r="C50" s="81" t="str">
        <f>IFERROR(VLOOKUP(B50,'Egyéni lista'!$B$4:$L$263,2,0),0)</f>
        <v>CSTE 1</v>
      </c>
      <c r="D50" s="82" t="str">
        <f>IFERROR(VLOOKUP(B50,'Egyéni lista'!$B$4:$L$263,3,0),0)</f>
        <v>Ig. ffi</v>
      </c>
      <c r="E50" s="7">
        <f>IFERROR(VLOOKUP(B50,'Egyéni lista'!$B$4:$L$263,4,0),0)</f>
        <v>140</v>
      </c>
      <c r="F50" s="7">
        <f>IFERROR(VLOOKUP(B50,'Egyéni lista'!$B$4:$L$263,5,0),0)</f>
        <v>137</v>
      </c>
      <c r="G50" s="7">
        <f>IFERROR(VLOOKUP(B50,'Egyéni lista'!$B$4:$L$263,6,0),0)</f>
        <v>143</v>
      </c>
      <c r="H50" s="7">
        <f>IFERROR(VLOOKUP(B50,'Egyéni lista'!$B$4:$L$263,7,0),0)</f>
        <v>110</v>
      </c>
      <c r="I50" s="124">
        <f>IFERROR(VLOOKUP(B50,'Egyéni lista'!$B$4:$L$263,8,0),0)</f>
        <v>367</v>
      </c>
      <c r="J50" s="132">
        <f>IFERROR(VLOOKUP(B50,'Egyéni lista'!$B$4:$L$263,9,0),0)</f>
        <v>163</v>
      </c>
      <c r="K50" s="26">
        <f>IFERROR(VLOOKUP(B50,'Egyéni lista'!$B$4:$L$263,10,0),0)</f>
        <v>530</v>
      </c>
      <c r="L50" s="87">
        <f>IFERROR(VLOOKUP(B50,'Egyéni lista'!$B$4:$L$263,11,0),0)</f>
        <v>7</v>
      </c>
    </row>
    <row r="51" spans="1:12" ht="15.75" customHeight="1" x14ac:dyDescent="0.25">
      <c r="A51" s="80" t="s">
        <v>63</v>
      </c>
      <c r="B51" s="165" t="s">
        <v>424</v>
      </c>
      <c r="C51" s="81" t="str">
        <f>IFERROR(VLOOKUP(B51,'Egyéni lista'!$B$4:$L$263,2,0),0)</f>
        <v>Bábolna 2</v>
      </c>
      <c r="D51" s="82" t="str">
        <f>IFERROR(VLOOKUP(B51,'Egyéni lista'!$B$4:$L$263,3,0),0)</f>
        <v>Ig. ffi</v>
      </c>
      <c r="E51" s="7">
        <f>IFERROR(VLOOKUP(B51,'Egyéni lista'!$B$4:$L$263,4,0),0)</f>
        <v>139</v>
      </c>
      <c r="F51" s="7">
        <f>IFERROR(VLOOKUP(B51,'Egyéni lista'!$B$4:$L$263,5,0),0)</f>
        <v>125</v>
      </c>
      <c r="G51" s="7">
        <f>IFERROR(VLOOKUP(B51,'Egyéni lista'!$B$4:$L$263,6,0),0)</f>
        <v>136</v>
      </c>
      <c r="H51" s="7">
        <f>IFERROR(VLOOKUP(B51,'Egyéni lista'!$B$4:$L$263,7,0),0)</f>
        <v>129</v>
      </c>
      <c r="I51" s="124">
        <f>IFERROR(VLOOKUP(B51,'Egyéni lista'!$B$4:$L$263,8,0),0)</f>
        <v>353</v>
      </c>
      <c r="J51" s="132">
        <f>IFERROR(VLOOKUP(B51,'Egyéni lista'!$B$4:$L$263,9,0),0)</f>
        <v>176</v>
      </c>
      <c r="K51" s="26">
        <f>IFERROR(VLOOKUP(B51,'Egyéni lista'!$B$4:$L$263,10,0),0)</f>
        <v>529</v>
      </c>
      <c r="L51" s="87">
        <f>IFERROR(VLOOKUP(B51,'Egyéni lista'!$B$4:$L$263,11,0),0)</f>
        <v>9</v>
      </c>
    </row>
    <row r="52" spans="1:12" ht="15" customHeight="1" x14ac:dyDescent="0.25">
      <c r="A52" s="80" t="s">
        <v>64</v>
      </c>
      <c r="B52" s="165" t="s">
        <v>301</v>
      </c>
      <c r="C52" s="81" t="str">
        <f>IFERROR(VLOOKUP(B52,'Egyéni lista'!$B$4:$L$263,2,0),0)</f>
        <v>Ajka Kristály SE</v>
      </c>
      <c r="D52" s="82" t="str">
        <f>IFERROR(VLOOKUP(B52,'Egyéni lista'!$B$4:$L$263,3,0),0)</f>
        <v>Ig. ffi</v>
      </c>
      <c r="E52" s="7">
        <f>IFERROR(VLOOKUP(B52,'Egyéni lista'!$B$4:$L$263,4,0),0)</f>
        <v>143</v>
      </c>
      <c r="F52" s="7">
        <f>IFERROR(VLOOKUP(B52,'Egyéni lista'!$B$4:$L$263,5,0),0)</f>
        <v>132</v>
      </c>
      <c r="G52" s="7">
        <f>IFERROR(VLOOKUP(B52,'Egyéni lista'!$B$4:$L$263,6,0),0)</f>
        <v>128</v>
      </c>
      <c r="H52" s="7">
        <f>IFERROR(VLOOKUP(B52,'Egyéni lista'!$B$4:$L$263,7,0),0)</f>
        <v>126</v>
      </c>
      <c r="I52" s="124">
        <f>IFERROR(VLOOKUP(B52,'Egyéni lista'!$B$4:$L$263,8,0),0)</f>
        <v>354</v>
      </c>
      <c r="J52" s="132">
        <f>IFERROR(VLOOKUP(B52,'Egyéni lista'!$B$4:$L$263,9,0),0)</f>
        <v>175</v>
      </c>
      <c r="K52" s="26">
        <f>IFERROR(VLOOKUP(B52,'Egyéni lista'!$B$4:$L$263,10,0),0)</f>
        <v>529</v>
      </c>
      <c r="L52" s="87">
        <f>IFERROR(VLOOKUP(B52,'Egyéni lista'!$B$4:$L$263,11,0),0)</f>
        <v>2</v>
      </c>
    </row>
    <row r="53" spans="1:12" ht="15" customHeight="1" x14ac:dyDescent="0.25">
      <c r="A53" s="80" t="s">
        <v>65</v>
      </c>
      <c r="B53" s="66" t="s">
        <v>587</v>
      </c>
      <c r="C53" s="81" t="str">
        <f>IFERROR(VLOOKUP(B53,'Egyéni lista'!$B$4:$L$263,2,0),0)</f>
        <v>CSTE 2</v>
      </c>
      <c r="D53" s="82" t="str">
        <f>IFERROR(VLOOKUP(B53,'Egyéni lista'!$B$4:$L$263,3,0),0)</f>
        <v>Ig. ffi</v>
      </c>
      <c r="E53" s="7">
        <f>IFERROR(VLOOKUP(B53,'Egyéni lista'!$B$4:$L$263,4,0),0)</f>
        <v>128</v>
      </c>
      <c r="F53" s="7">
        <f>IFERROR(VLOOKUP(B53,'Egyéni lista'!$B$4:$L$263,5,0),0)</f>
        <v>121</v>
      </c>
      <c r="G53" s="7">
        <f>IFERROR(VLOOKUP(B53,'Egyéni lista'!$B$4:$L$263,6,0),0)</f>
        <v>140</v>
      </c>
      <c r="H53" s="7">
        <f>IFERROR(VLOOKUP(B53,'Egyéni lista'!$B$4:$L$263,7,0),0)</f>
        <v>140</v>
      </c>
      <c r="I53" s="124">
        <f>IFERROR(VLOOKUP(B53,'Egyéni lista'!$B$4:$L$263,8,0),0)</f>
        <v>375</v>
      </c>
      <c r="J53" s="132">
        <f>IFERROR(VLOOKUP(B53,'Egyéni lista'!$B$4:$L$263,9,0),0)</f>
        <v>154</v>
      </c>
      <c r="K53" s="26">
        <f>IFERROR(VLOOKUP(B53,'Egyéni lista'!$B$4:$L$263,10,0),0)</f>
        <v>529</v>
      </c>
      <c r="L53" s="87">
        <f>IFERROR(VLOOKUP(B53,'Egyéni lista'!$B$4:$L$263,11,0),0)</f>
        <v>6</v>
      </c>
    </row>
    <row r="54" spans="1:12" ht="15" customHeight="1" x14ac:dyDescent="0.2">
      <c r="A54" s="80" t="s">
        <v>66</v>
      </c>
      <c r="B54" s="78" t="s">
        <v>401</v>
      </c>
      <c r="C54" s="81" t="str">
        <f>IFERROR(VLOOKUP(B54,'Egyéni lista'!$B$4:$L$263,2,0),0)</f>
        <v>Gázszervíz</v>
      </c>
      <c r="D54" s="82" t="str">
        <f>IFERROR(VLOOKUP(B54,'Egyéni lista'!$B$4:$L$263,3,0),0)</f>
        <v>Ig. ffi</v>
      </c>
      <c r="E54" s="28">
        <f>IFERROR(VLOOKUP(B54,'Egyéni lista'!$B$4:$L$263,4,0),0)</f>
        <v>144</v>
      </c>
      <c r="F54" s="28">
        <f>IFERROR(VLOOKUP(B54,'Egyéni lista'!$B$4:$L$263,5,0),0)</f>
        <v>136</v>
      </c>
      <c r="G54" s="28">
        <f>IFERROR(VLOOKUP(B54,'Egyéni lista'!$B$4:$L$263,6,0),0)</f>
        <v>133</v>
      </c>
      <c r="H54" s="28">
        <f>IFERROR(VLOOKUP(B54,'Egyéni lista'!$B$4:$L$263,7,0),0)</f>
        <v>116</v>
      </c>
      <c r="I54" s="121">
        <f>IFERROR(VLOOKUP(B54,'Egyéni lista'!$B$4:$L$263,8,0),0)</f>
        <v>384</v>
      </c>
      <c r="J54" s="132">
        <f>IFERROR(VLOOKUP(B54,'Egyéni lista'!$B$4:$L$263,9,0),0)</f>
        <v>145</v>
      </c>
      <c r="K54" s="26">
        <f>IFERROR(VLOOKUP(B54,'Egyéni lista'!$B$4:$L$263,10,0),0)</f>
        <v>529</v>
      </c>
      <c r="L54" s="87">
        <f>IFERROR(VLOOKUP(B54,'Egyéni lista'!$B$4:$L$263,11,0),0)</f>
        <v>8</v>
      </c>
    </row>
    <row r="55" spans="1:12" ht="15.75" customHeight="1" x14ac:dyDescent="0.25">
      <c r="A55" s="80" t="s">
        <v>67</v>
      </c>
      <c r="B55" s="165" t="s">
        <v>302</v>
      </c>
      <c r="C55" s="81" t="str">
        <f>IFERROR(VLOOKUP(B55,'Egyéni lista'!$B$4:$L$263,2,0),0)</f>
        <v>Ajka Kristály SE</v>
      </c>
      <c r="D55" s="82" t="str">
        <f>IFERROR(VLOOKUP(B55,'Egyéni lista'!$B$4:$L$263,3,0),0)</f>
        <v>Ig. ffi</v>
      </c>
      <c r="E55" s="20">
        <f>IFERROR(VLOOKUP(B55,'Egyéni lista'!$B$4:$L$263,4,0),0)</f>
        <v>121</v>
      </c>
      <c r="F55" s="20">
        <f>IFERROR(VLOOKUP(B55,'Egyéni lista'!$B$4:$L$263,5,0),0)</f>
        <v>139</v>
      </c>
      <c r="G55" s="20">
        <f>IFERROR(VLOOKUP(B55,'Egyéni lista'!$B$4:$L$263,6,0),0)</f>
        <v>132</v>
      </c>
      <c r="H55" s="20">
        <f>IFERROR(VLOOKUP(B55,'Egyéni lista'!$B$4:$L$263,7,0),0)</f>
        <v>135</v>
      </c>
      <c r="I55" s="122">
        <f>IFERROR(VLOOKUP(B55,'Egyéni lista'!$B$4:$L$263,8,0),0)</f>
        <v>349</v>
      </c>
      <c r="J55" s="132">
        <f>IFERROR(VLOOKUP(B55,'Egyéni lista'!$B$4:$L$263,9,0),0)</f>
        <v>178</v>
      </c>
      <c r="K55" s="26">
        <f>IFERROR(VLOOKUP(B55,'Egyéni lista'!$B$4:$L$263,10,0),0)</f>
        <v>527</v>
      </c>
      <c r="L55" s="87">
        <f>IFERROR(VLOOKUP(B55,'Egyéni lista'!$B$4:$L$263,11,0),0)</f>
        <v>6</v>
      </c>
    </row>
    <row r="56" spans="1:12" ht="15" customHeight="1" x14ac:dyDescent="0.2">
      <c r="A56" s="80" t="s">
        <v>68</v>
      </c>
      <c r="B56" s="172" t="s">
        <v>357</v>
      </c>
      <c r="C56" s="81" t="str">
        <f>IFERROR(VLOOKUP(B56,'Egyéni lista'!$B$4:$L$263,2,0),0)</f>
        <v>Sopron 1</v>
      </c>
      <c r="D56" s="82" t="str">
        <f>IFERROR(VLOOKUP(B56,'Egyéni lista'!$B$4:$L$263,3,0),0)</f>
        <v>Ig. ffi</v>
      </c>
      <c r="E56" s="29">
        <f>IFERROR(VLOOKUP(B56,'Egyéni lista'!$B$4:$L$263,4,0),0)</f>
        <v>127</v>
      </c>
      <c r="F56" s="29">
        <f>IFERROR(VLOOKUP(B56,'Egyéni lista'!$B$4:$L$263,5,0),0)</f>
        <v>131</v>
      </c>
      <c r="G56" s="29">
        <f>IFERROR(VLOOKUP(B56,'Egyéni lista'!$B$4:$L$263,6,0),0)</f>
        <v>140</v>
      </c>
      <c r="H56" s="29">
        <f>IFERROR(VLOOKUP(B56,'Egyéni lista'!$B$4:$L$263,7,0),0)</f>
        <v>129</v>
      </c>
      <c r="I56" s="123">
        <f>IFERROR(VLOOKUP(B56,'Egyéni lista'!$B$4:$L$263,8,0),0)</f>
        <v>355</v>
      </c>
      <c r="J56" s="132">
        <f>IFERROR(VLOOKUP(B56,'Egyéni lista'!$B$4:$L$263,9,0),0)</f>
        <v>172</v>
      </c>
      <c r="K56" s="26">
        <f>IFERROR(VLOOKUP(B56,'Egyéni lista'!$B$4:$L$263,10,0),0)</f>
        <v>527</v>
      </c>
      <c r="L56" s="87">
        <f>IFERROR(VLOOKUP(B56,'Egyéni lista'!$B$4:$L$263,11,0),0)</f>
        <v>10</v>
      </c>
    </row>
    <row r="57" spans="1:12" ht="15" customHeight="1" x14ac:dyDescent="0.25">
      <c r="A57" s="80" t="s">
        <v>69</v>
      </c>
      <c r="B57" s="165" t="s">
        <v>422</v>
      </c>
      <c r="C57" s="81" t="str">
        <f>IFERROR(VLOOKUP(B57,'Egyéni lista'!$B$4:$L$263,2,0),0)</f>
        <v>Bábolna 2</v>
      </c>
      <c r="D57" s="82" t="str">
        <f>IFERROR(VLOOKUP(B57,'Egyéni lista'!$B$4:$L$263,3,0),0)</f>
        <v>Ig. ffi</v>
      </c>
      <c r="E57" s="20">
        <f>IFERROR(VLOOKUP(B57,'Egyéni lista'!$B$4:$L$263,4,0),0)</f>
        <v>134</v>
      </c>
      <c r="F57" s="20">
        <f>IFERROR(VLOOKUP(B57,'Egyéni lista'!$B$4:$L$263,5,0),0)</f>
        <v>111</v>
      </c>
      <c r="G57" s="20">
        <f>IFERROR(VLOOKUP(B57,'Egyéni lista'!$B$4:$L$263,6,0),0)</f>
        <v>155</v>
      </c>
      <c r="H57" s="20">
        <f>IFERROR(VLOOKUP(B57,'Egyéni lista'!$B$4:$L$263,7,0),0)</f>
        <v>127</v>
      </c>
      <c r="I57" s="122">
        <f>IFERROR(VLOOKUP(B57,'Egyéni lista'!$B$4:$L$263,8,0),0)</f>
        <v>363</v>
      </c>
      <c r="J57" s="132">
        <f>IFERROR(VLOOKUP(B57,'Egyéni lista'!$B$4:$L$263,9,0),0)</f>
        <v>164</v>
      </c>
      <c r="K57" s="26">
        <f>IFERROR(VLOOKUP(B57,'Egyéni lista'!$B$4:$L$263,10,0),0)</f>
        <v>527</v>
      </c>
      <c r="L57" s="87">
        <f>IFERROR(VLOOKUP(B57,'Egyéni lista'!$B$4:$L$263,11,0),0)</f>
        <v>7</v>
      </c>
    </row>
    <row r="58" spans="1:12" ht="15" customHeight="1" x14ac:dyDescent="0.2">
      <c r="A58" s="80" t="s">
        <v>70</v>
      </c>
      <c r="B58" s="172" t="s">
        <v>352</v>
      </c>
      <c r="C58" s="81" t="str">
        <f>IFERROR(VLOOKUP(B58,'Egyéni lista'!$B$4:$L$263,2,0),0)</f>
        <v>Mosonszentmiklós</v>
      </c>
      <c r="D58" s="82" t="str">
        <f>IFERROR(VLOOKUP(B58,'Egyéni lista'!$B$4:$L$263,3,0),0)</f>
        <v>Ig. ffi</v>
      </c>
      <c r="E58" s="20">
        <f>IFERROR(VLOOKUP(B58,'Egyéni lista'!$B$4:$L$263,4,0),0)</f>
        <v>117</v>
      </c>
      <c r="F58" s="20">
        <f>IFERROR(VLOOKUP(B58,'Egyéni lista'!$B$4:$L$263,5,0),0)</f>
        <v>137</v>
      </c>
      <c r="G58" s="20">
        <f>IFERROR(VLOOKUP(B58,'Egyéni lista'!$B$4:$L$263,6,0),0)</f>
        <v>143</v>
      </c>
      <c r="H58" s="20">
        <f>IFERROR(VLOOKUP(B58,'Egyéni lista'!$B$4:$L$263,7,0),0)</f>
        <v>129</v>
      </c>
      <c r="I58" s="122">
        <f>IFERROR(VLOOKUP(B58,'Egyéni lista'!$B$4:$L$263,8,0),0)</f>
        <v>352</v>
      </c>
      <c r="J58" s="132">
        <f>IFERROR(VLOOKUP(B58,'Egyéni lista'!$B$4:$L$263,9,0),0)</f>
        <v>174</v>
      </c>
      <c r="K58" s="26">
        <f>IFERROR(VLOOKUP(B58,'Egyéni lista'!$B$4:$L$263,10,0),0)</f>
        <v>526</v>
      </c>
      <c r="L58" s="87">
        <f>IFERROR(VLOOKUP(B58,'Egyéni lista'!$B$4:$L$263,11,0),0)</f>
        <v>4</v>
      </c>
    </row>
    <row r="59" spans="1:12" ht="15.75" customHeight="1" x14ac:dyDescent="0.2">
      <c r="A59" s="80" t="s">
        <v>71</v>
      </c>
      <c r="B59" s="78" t="s">
        <v>395</v>
      </c>
      <c r="C59" s="81" t="str">
        <f>IFERROR(VLOOKUP(B59,'Egyéni lista'!$B$4:$L$263,2,0),0)</f>
        <v>Oroszlány</v>
      </c>
      <c r="D59" s="82" t="str">
        <f>IFERROR(VLOOKUP(B59,'Egyéni lista'!$B$4:$L$263,3,0),0)</f>
        <v>Ig. ffi</v>
      </c>
      <c r="E59" s="20">
        <f>IFERROR(VLOOKUP(B59,'Egyéni lista'!$B$4:$L$263,4,0),0)</f>
        <v>118</v>
      </c>
      <c r="F59" s="20">
        <f>IFERROR(VLOOKUP(B59,'Egyéni lista'!$B$4:$L$263,5,0),0)</f>
        <v>129</v>
      </c>
      <c r="G59" s="20">
        <f>IFERROR(VLOOKUP(B59,'Egyéni lista'!$B$4:$L$263,6,0),0)</f>
        <v>139</v>
      </c>
      <c r="H59" s="20">
        <f>IFERROR(VLOOKUP(B59,'Egyéni lista'!$B$4:$L$263,7,0),0)</f>
        <v>138</v>
      </c>
      <c r="I59" s="122">
        <f>IFERROR(VLOOKUP(B59,'Egyéni lista'!$B$4:$L$263,8,0),0)</f>
        <v>347</v>
      </c>
      <c r="J59" s="132">
        <f>IFERROR(VLOOKUP(B59,'Egyéni lista'!$B$4:$L$263,9,0),0)</f>
        <v>177</v>
      </c>
      <c r="K59" s="26">
        <f>IFERROR(VLOOKUP(B59,'Egyéni lista'!$B$4:$L$263,10,0),0)</f>
        <v>524</v>
      </c>
      <c r="L59" s="87">
        <f>IFERROR(VLOOKUP(B59,'Egyéni lista'!$B$4:$L$263,11,0),0)</f>
        <v>3</v>
      </c>
    </row>
    <row r="60" spans="1:12" ht="15" customHeight="1" x14ac:dyDescent="0.25">
      <c r="A60" s="80" t="s">
        <v>72</v>
      </c>
      <c r="B60" s="165" t="s">
        <v>351</v>
      </c>
      <c r="C60" s="81" t="str">
        <f>IFERROR(VLOOKUP(B60,'Egyéni lista'!$B$4:$L$263,2,0),0)</f>
        <v>Mosonszentmiklós</v>
      </c>
      <c r="D60" s="82" t="str">
        <f>IFERROR(VLOOKUP(B60,'Egyéni lista'!$B$4:$L$263,3,0),0)</f>
        <v>Ig. ffi</v>
      </c>
      <c r="E60" s="20">
        <f>IFERROR(VLOOKUP(B60,'Egyéni lista'!$B$4:$L$263,4,0),0)</f>
        <v>139</v>
      </c>
      <c r="F60" s="20">
        <f>IFERROR(VLOOKUP(B60,'Egyéni lista'!$B$4:$L$263,5,0),0)</f>
        <v>135</v>
      </c>
      <c r="G60" s="20">
        <f>IFERROR(VLOOKUP(B60,'Egyéni lista'!$B$4:$L$263,6,0),0)</f>
        <v>124</v>
      </c>
      <c r="H60" s="20">
        <f>IFERROR(VLOOKUP(B60,'Egyéni lista'!$B$4:$L$263,7,0),0)</f>
        <v>125</v>
      </c>
      <c r="I60" s="122">
        <f>IFERROR(VLOOKUP(B60,'Egyéni lista'!$B$4:$L$263,8,0),0)</f>
        <v>379</v>
      </c>
      <c r="J60" s="132">
        <f>IFERROR(VLOOKUP(B60,'Egyéni lista'!$B$4:$L$263,9,0),0)</f>
        <v>144</v>
      </c>
      <c r="K60" s="26">
        <f>IFERROR(VLOOKUP(B60,'Egyéni lista'!$B$4:$L$263,10,0),0)</f>
        <v>523</v>
      </c>
      <c r="L60" s="87">
        <f>IFERROR(VLOOKUP(B60,'Egyéni lista'!$B$4:$L$263,11,0),0)</f>
        <v>6</v>
      </c>
    </row>
    <row r="61" spans="1:12" ht="15" customHeight="1" x14ac:dyDescent="0.25">
      <c r="A61" s="80" t="s">
        <v>73</v>
      </c>
      <c r="B61" s="66" t="s">
        <v>611</v>
      </c>
      <c r="C61" s="81" t="str">
        <f>IFERROR(VLOOKUP(B61,'Egyéni lista'!$B$4:$L$263,2,0),0)</f>
        <v>Péti MTE 1</v>
      </c>
      <c r="D61" s="82" t="str">
        <f>IFERROR(VLOOKUP(B61,'Egyéni lista'!$B$4:$L$263,3,0),0)</f>
        <v>Ig. ffi</v>
      </c>
      <c r="E61" s="7">
        <f>IFERROR(VLOOKUP(B61,'Egyéni lista'!$B$4:$L$263,4,0),0)</f>
        <v>128</v>
      </c>
      <c r="F61" s="7">
        <f>IFERROR(VLOOKUP(B61,'Egyéni lista'!$B$4:$L$263,5,0),0)</f>
        <v>145</v>
      </c>
      <c r="G61" s="7">
        <f>IFERROR(VLOOKUP(B61,'Egyéni lista'!$B$4:$L$263,6,0),0)</f>
        <v>124</v>
      </c>
      <c r="H61" s="7">
        <f>IFERROR(VLOOKUP(B61,'Egyéni lista'!$B$4:$L$263,7,0),0)</f>
        <v>124</v>
      </c>
      <c r="I61" s="124">
        <f>IFERROR(VLOOKUP(B61,'Egyéni lista'!$B$4:$L$263,8,0),0)</f>
        <v>351</v>
      </c>
      <c r="J61" s="132">
        <f>IFERROR(VLOOKUP(B61,'Egyéni lista'!$B$4:$L$263,9,0),0)</f>
        <v>170</v>
      </c>
      <c r="K61" s="26">
        <f>IFERROR(VLOOKUP(B61,'Egyéni lista'!$B$4:$L$263,10,0),0)</f>
        <v>521</v>
      </c>
      <c r="L61" s="87">
        <f>IFERROR(VLOOKUP(B61,'Egyéni lista'!$B$4:$L$263,11,0),0)</f>
        <v>2</v>
      </c>
    </row>
    <row r="62" spans="1:12" ht="15" customHeight="1" x14ac:dyDescent="0.25">
      <c r="A62" s="80" t="s">
        <v>74</v>
      </c>
      <c r="B62" s="66" t="s">
        <v>612</v>
      </c>
      <c r="C62" s="81" t="str">
        <f>IFERROR(VLOOKUP(B62,'Egyéni lista'!$B$4:$L$263,2,0),0)</f>
        <v>Péti MTE 2</v>
      </c>
      <c r="D62" s="82" t="str">
        <f>IFERROR(VLOOKUP(B62,'Egyéni lista'!$B$4:$L$263,3,0),0)</f>
        <v>Ig. ffi</v>
      </c>
      <c r="E62" s="7">
        <f>IFERROR(VLOOKUP(B62,'Egyéni lista'!$B$4:$L$263,4,0),0)</f>
        <v>132</v>
      </c>
      <c r="F62" s="7">
        <f>IFERROR(VLOOKUP(B62,'Egyéni lista'!$B$4:$L$263,5,0),0)</f>
        <v>136</v>
      </c>
      <c r="G62" s="7">
        <f>IFERROR(VLOOKUP(B62,'Egyéni lista'!$B$4:$L$263,6,0),0)</f>
        <v>133</v>
      </c>
      <c r="H62" s="7">
        <f>IFERROR(VLOOKUP(B62,'Egyéni lista'!$B$4:$L$263,7,0),0)</f>
        <v>119</v>
      </c>
      <c r="I62" s="124">
        <f>IFERROR(VLOOKUP(B62,'Egyéni lista'!$B$4:$L$263,8,0),0)</f>
        <v>348</v>
      </c>
      <c r="J62" s="132">
        <f>IFERROR(VLOOKUP(B62,'Egyéni lista'!$B$4:$L$263,9,0),0)</f>
        <v>172</v>
      </c>
      <c r="K62" s="26">
        <f>IFERROR(VLOOKUP(B62,'Egyéni lista'!$B$4:$L$263,10,0),0)</f>
        <v>520</v>
      </c>
      <c r="L62" s="87">
        <f>IFERROR(VLOOKUP(B62,'Egyéni lista'!$B$4:$L$263,11,0),0)</f>
        <v>3</v>
      </c>
    </row>
    <row r="63" spans="1:12" ht="15.75" customHeight="1" x14ac:dyDescent="0.25">
      <c r="A63" s="80" t="s">
        <v>75</v>
      </c>
      <c r="B63" s="66" t="s">
        <v>615</v>
      </c>
      <c r="C63" s="81" t="str">
        <f>IFERROR(VLOOKUP(B63,'Egyéni lista'!$B$4:$L$263,2,0),0)</f>
        <v>Péti MTE 2</v>
      </c>
      <c r="D63" s="82" t="str">
        <f>IFERROR(VLOOKUP(B63,'Egyéni lista'!$B$4:$L$263,3,0),0)</f>
        <v>Ig. ffi</v>
      </c>
      <c r="E63" s="7">
        <f>IFERROR(VLOOKUP(B63,'Egyéni lista'!$B$4:$L$263,4,0),0)</f>
        <v>151</v>
      </c>
      <c r="F63" s="7">
        <f>IFERROR(VLOOKUP(B63,'Egyéni lista'!$B$4:$L$263,5,0),0)</f>
        <v>143</v>
      </c>
      <c r="G63" s="7">
        <f>IFERROR(VLOOKUP(B63,'Egyéni lista'!$B$4:$L$263,6,0),0)</f>
        <v>100</v>
      </c>
      <c r="H63" s="7">
        <f>IFERROR(VLOOKUP(B63,'Egyéni lista'!$B$4:$L$263,7,0),0)</f>
        <v>123</v>
      </c>
      <c r="I63" s="124">
        <f>IFERROR(VLOOKUP(B63,'Egyéni lista'!$B$4:$L$263,8,0),0)</f>
        <v>358</v>
      </c>
      <c r="J63" s="132">
        <f>IFERROR(VLOOKUP(B63,'Egyéni lista'!$B$4:$L$263,9,0),0)</f>
        <v>159</v>
      </c>
      <c r="K63" s="26">
        <f>IFERROR(VLOOKUP(B63,'Egyéni lista'!$B$4:$L$263,10,0),0)</f>
        <v>517</v>
      </c>
      <c r="L63" s="87">
        <f>IFERROR(VLOOKUP(B63,'Egyéni lista'!$B$4:$L$263,11,0),0)</f>
        <v>6</v>
      </c>
    </row>
    <row r="64" spans="1:12" ht="15" customHeight="1" x14ac:dyDescent="0.25">
      <c r="A64" s="80" t="s">
        <v>76</v>
      </c>
      <c r="B64" s="66" t="s">
        <v>490</v>
      </c>
      <c r="C64" s="81" t="str">
        <f>IFERROR(VLOOKUP(B64,'Egyéni lista'!$B$4:$L$263,2,0),0)</f>
        <v>Sziklási Család</v>
      </c>
      <c r="D64" s="82" t="str">
        <f>IFERROR(VLOOKUP(B64,'Egyéni lista'!$B$4:$L$263,3,0),0)</f>
        <v>Ig. ffi</v>
      </c>
      <c r="E64" s="7">
        <f>IFERROR(VLOOKUP(B64,'Egyéni lista'!$B$4:$L$263,4,0),0)</f>
        <v>139</v>
      </c>
      <c r="F64" s="7">
        <f>IFERROR(VLOOKUP(B64,'Egyéni lista'!$B$4:$L$263,5,0),0)</f>
        <v>131</v>
      </c>
      <c r="G64" s="7">
        <f>IFERROR(VLOOKUP(B64,'Egyéni lista'!$B$4:$L$263,6,0),0)</f>
        <v>128</v>
      </c>
      <c r="H64" s="7">
        <f>IFERROR(VLOOKUP(B64,'Egyéni lista'!$B$4:$L$263,7,0),0)</f>
        <v>119</v>
      </c>
      <c r="I64" s="124">
        <f>IFERROR(VLOOKUP(B64,'Egyéni lista'!$B$4:$L$263,8,0),0)</f>
        <v>360</v>
      </c>
      <c r="J64" s="132">
        <f>IFERROR(VLOOKUP(B64,'Egyéni lista'!$B$4:$L$263,9,0),0)</f>
        <v>157</v>
      </c>
      <c r="K64" s="26">
        <f>IFERROR(VLOOKUP(B64,'Egyéni lista'!$B$4:$L$263,10,0),0)</f>
        <v>517</v>
      </c>
      <c r="L64" s="87">
        <f>IFERROR(VLOOKUP(B64,'Egyéni lista'!$B$4:$L$263,11,0),0)</f>
        <v>4</v>
      </c>
    </row>
    <row r="65" spans="1:12" ht="15" customHeight="1" x14ac:dyDescent="0.2">
      <c r="A65" s="80" t="s">
        <v>77</v>
      </c>
      <c r="B65" s="172" t="s">
        <v>349</v>
      </c>
      <c r="C65" s="81" t="str">
        <f>IFERROR(VLOOKUP(B65,'Egyéni lista'!$B$4:$L$263,2,0),0)</f>
        <v>Mosonszentmiklós</v>
      </c>
      <c r="D65" s="82" t="str">
        <f>IFERROR(VLOOKUP(B65,'Egyéni lista'!$B$4:$L$263,3,0),0)</f>
        <v>Ig. ffi</v>
      </c>
      <c r="E65" s="7">
        <f>IFERROR(VLOOKUP(B65,'Egyéni lista'!$B$4:$L$263,4,0),0)</f>
        <v>132</v>
      </c>
      <c r="F65" s="7">
        <f>IFERROR(VLOOKUP(B65,'Egyéni lista'!$B$4:$L$263,5,0),0)</f>
        <v>120</v>
      </c>
      <c r="G65" s="7">
        <f>IFERROR(VLOOKUP(B65,'Egyéni lista'!$B$4:$L$263,6,0),0)</f>
        <v>119</v>
      </c>
      <c r="H65" s="7">
        <f>IFERROR(VLOOKUP(B65,'Egyéni lista'!$B$4:$L$263,7,0),0)</f>
        <v>142</v>
      </c>
      <c r="I65" s="125">
        <f>IFERROR(VLOOKUP(B65,'Egyéni lista'!$B$4:$L$263,8,0),0)</f>
        <v>359</v>
      </c>
      <c r="J65" s="132">
        <f>IFERROR(VLOOKUP(B65,'Egyéni lista'!$B$4:$L$263,9,0),0)</f>
        <v>154</v>
      </c>
      <c r="K65" s="26">
        <f>IFERROR(VLOOKUP(B65,'Egyéni lista'!$B$4:$L$263,10,0),0)</f>
        <v>513</v>
      </c>
      <c r="L65" s="87">
        <f>IFERROR(VLOOKUP(B65,'Egyéni lista'!$B$4:$L$263,11,0),0)</f>
        <v>7</v>
      </c>
    </row>
    <row r="66" spans="1:12" ht="15" customHeight="1" x14ac:dyDescent="0.25">
      <c r="A66" s="80" t="s">
        <v>78</v>
      </c>
      <c r="B66" s="66" t="s">
        <v>577</v>
      </c>
      <c r="C66" s="81" t="str">
        <f>IFERROR(VLOOKUP(B66,'Egyéni lista'!$B$4:$L$263,2,0),0)</f>
        <v>Fülöp Borozó</v>
      </c>
      <c r="D66" s="82" t="str">
        <f>IFERROR(VLOOKUP(B66,'Egyéni lista'!$B$4:$L$263,3,0),0)</f>
        <v>Ig. ffi</v>
      </c>
      <c r="E66" s="7">
        <f>IFERROR(VLOOKUP(B66,'Egyéni lista'!$B$4:$L$263,4,0),0)</f>
        <v>117</v>
      </c>
      <c r="F66" s="7">
        <f>IFERROR(VLOOKUP(B66,'Egyéni lista'!$B$4:$L$263,5,0),0)</f>
        <v>137</v>
      </c>
      <c r="G66" s="7">
        <f>IFERROR(VLOOKUP(B66,'Egyéni lista'!$B$4:$L$263,6,0),0)</f>
        <v>134</v>
      </c>
      <c r="H66" s="7">
        <f>IFERROR(VLOOKUP(B66,'Egyéni lista'!$B$4:$L$263,7,0),0)</f>
        <v>120</v>
      </c>
      <c r="I66" s="125">
        <f>IFERROR(VLOOKUP(B66,'Egyéni lista'!$B$4:$L$263,8,0),0)</f>
        <v>359</v>
      </c>
      <c r="J66" s="132">
        <f>IFERROR(VLOOKUP(B66,'Egyéni lista'!$B$4:$L$263,9,0),0)</f>
        <v>149</v>
      </c>
      <c r="K66" s="26">
        <f>IFERROR(VLOOKUP(B66,'Egyéni lista'!$B$4:$L$263,10,0),0)</f>
        <v>508</v>
      </c>
      <c r="L66" s="87">
        <f>IFERROR(VLOOKUP(B66,'Egyéni lista'!$B$4:$L$263,11,0),0)</f>
        <v>7</v>
      </c>
    </row>
    <row r="67" spans="1:12" ht="15.75" customHeight="1" x14ac:dyDescent="0.25">
      <c r="A67" s="80" t="s">
        <v>79</v>
      </c>
      <c r="B67" s="66" t="s">
        <v>613</v>
      </c>
      <c r="C67" s="81" t="str">
        <f>IFERROR(VLOOKUP(B67,'Egyéni lista'!$B$4:$L$263,2,0),0)</f>
        <v>Péti MTE 2</v>
      </c>
      <c r="D67" s="82" t="str">
        <f>IFERROR(VLOOKUP(B67,'Egyéni lista'!$B$4:$L$263,3,0),0)</f>
        <v>Ig. ffi</v>
      </c>
      <c r="E67" s="7">
        <f>IFERROR(VLOOKUP(B67,'Egyéni lista'!$B$4:$L$263,4,0),0)</f>
        <v>121</v>
      </c>
      <c r="F67" s="7">
        <f>IFERROR(VLOOKUP(B67,'Egyéni lista'!$B$4:$L$263,5,0),0)</f>
        <v>125</v>
      </c>
      <c r="G67" s="7">
        <f>IFERROR(VLOOKUP(B67,'Egyéni lista'!$B$4:$L$263,6,0),0)</f>
        <v>131</v>
      </c>
      <c r="H67" s="7">
        <f>IFERROR(VLOOKUP(B67,'Egyéni lista'!$B$4:$L$263,7,0),0)</f>
        <v>130</v>
      </c>
      <c r="I67" s="125">
        <f>IFERROR(VLOOKUP(B67,'Egyéni lista'!$B$4:$L$263,8,0),0)</f>
        <v>353</v>
      </c>
      <c r="J67" s="132">
        <f>IFERROR(VLOOKUP(B67,'Egyéni lista'!$B$4:$L$263,9,0),0)</f>
        <v>154</v>
      </c>
      <c r="K67" s="26">
        <f>IFERROR(VLOOKUP(B67,'Egyéni lista'!$B$4:$L$263,10,0),0)</f>
        <v>507</v>
      </c>
      <c r="L67" s="87">
        <f>IFERROR(VLOOKUP(B67,'Egyéni lista'!$B$4:$L$263,11,0),0)</f>
        <v>10</v>
      </c>
    </row>
    <row r="68" spans="1:12" ht="15" customHeight="1" x14ac:dyDescent="0.25">
      <c r="A68" s="80" t="s">
        <v>80</v>
      </c>
      <c r="B68" s="66" t="s">
        <v>467</v>
      </c>
      <c r="C68" s="81" t="str">
        <f>IFERROR(VLOOKUP(B68,'Egyéni lista'!$B$4:$L$263,2,0),0)</f>
        <v>Tökös Tekés</v>
      </c>
      <c r="D68" s="82" t="str">
        <f>IFERROR(VLOOKUP(B68,'Egyéni lista'!$B$4:$L$263,3,0),0)</f>
        <v>Ig. ffi</v>
      </c>
      <c r="E68" s="7">
        <f>IFERROR(VLOOKUP(B68,'Egyéni lista'!$B$4:$L$263,4,0),0)</f>
        <v>140</v>
      </c>
      <c r="F68" s="7">
        <f>IFERROR(VLOOKUP(B68,'Egyéni lista'!$B$4:$L$263,5,0),0)</f>
        <v>113</v>
      </c>
      <c r="G68" s="7">
        <f>IFERROR(VLOOKUP(B68,'Egyéni lista'!$B$4:$L$263,6,0),0)</f>
        <v>114</v>
      </c>
      <c r="H68" s="7">
        <f>IFERROR(VLOOKUP(B68,'Egyéni lista'!$B$4:$L$263,7,0),0)</f>
        <v>133</v>
      </c>
      <c r="I68" s="125">
        <f>IFERROR(VLOOKUP(B68,'Egyéni lista'!$B$4:$L$263,8,0),0)</f>
        <v>336</v>
      </c>
      <c r="J68" s="132">
        <f>IFERROR(VLOOKUP(B68,'Egyéni lista'!$B$4:$L$263,9,0),0)</f>
        <v>164</v>
      </c>
      <c r="K68" s="26">
        <f>IFERROR(VLOOKUP(B68,'Egyéni lista'!$B$4:$L$263,10,0),0)</f>
        <v>500</v>
      </c>
      <c r="L68" s="87">
        <f>IFERROR(VLOOKUP(B68,'Egyéni lista'!$B$4:$L$263,11,0),0)</f>
        <v>10</v>
      </c>
    </row>
    <row r="69" spans="1:12" ht="15" customHeight="1" x14ac:dyDescent="0.25">
      <c r="A69" s="80" t="s">
        <v>81</v>
      </c>
      <c r="B69" s="260" t="s">
        <v>527</v>
      </c>
      <c r="C69" s="81" t="str">
        <f>IFERROR(VLOOKUP(B69,'Egyéni lista'!$B$4:$L$263,2,0),0)</f>
        <v>Szhely Topido SE</v>
      </c>
      <c r="D69" s="82" t="str">
        <f>IFERROR(VLOOKUP(B69,'Egyéni lista'!$B$4:$L$263,3,0),0)</f>
        <v>Ig. ffi</v>
      </c>
      <c r="E69" s="7">
        <f>IFERROR(VLOOKUP(B69,'Egyéni lista'!$B$4:$L$263,4,0),0)</f>
        <v>126</v>
      </c>
      <c r="F69" s="7">
        <f>IFERROR(VLOOKUP(B69,'Egyéni lista'!$B$4:$L$263,5,0),0)</f>
        <v>127</v>
      </c>
      <c r="G69" s="7">
        <f>IFERROR(VLOOKUP(B69,'Egyéni lista'!$B$4:$L$263,6,0),0)</f>
        <v>126</v>
      </c>
      <c r="H69" s="7">
        <f>IFERROR(VLOOKUP(B69,'Egyéni lista'!$B$4:$L$263,7,0),0)</f>
        <v>119</v>
      </c>
      <c r="I69" s="124">
        <f>IFERROR(VLOOKUP(B69,'Egyéni lista'!$B$4:$L$263,8,0),0)</f>
        <v>354</v>
      </c>
      <c r="J69" s="132">
        <f>IFERROR(VLOOKUP(B69,'Egyéni lista'!$B$4:$L$263,9,0),0)</f>
        <v>144</v>
      </c>
      <c r="K69" s="26">
        <f>IFERROR(VLOOKUP(B69,'Egyéni lista'!$B$4:$L$263,10,0),0)</f>
        <v>498</v>
      </c>
      <c r="L69" s="87">
        <f>IFERROR(VLOOKUP(B69,'Egyéni lista'!$B$4:$L$263,11,0),0)</f>
        <v>15</v>
      </c>
    </row>
    <row r="70" spans="1:12" ht="15" customHeight="1" x14ac:dyDescent="0.25">
      <c r="A70" s="80" t="s">
        <v>82</v>
      </c>
      <c r="B70" s="66" t="s">
        <v>590</v>
      </c>
      <c r="C70" s="81" t="str">
        <f>IFERROR(VLOOKUP(B70,'Egyéni lista'!$B$4:$L$263,2,0),0)</f>
        <v>CSTE 2</v>
      </c>
      <c r="D70" s="82" t="str">
        <f>IFERROR(VLOOKUP(B70,'Egyéni lista'!$B$4:$L$263,3,0),0)</f>
        <v>Ig. ffi</v>
      </c>
      <c r="E70" s="7">
        <f>IFERROR(VLOOKUP(B70,'Egyéni lista'!$B$4:$L$263,4,0),0)</f>
        <v>126</v>
      </c>
      <c r="F70" s="7">
        <f>IFERROR(VLOOKUP(B70,'Egyéni lista'!$B$4:$L$263,5,0),0)</f>
        <v>139</v>
      </c>
      <c r="G70" s="7">
        <f>IFERROR(VLOOKUP(B70,'Egyéni lista'!$B$4:$L$263,6,0),0)</f>
        <v>118</v>
      </c>
      <c r="H70" s="7">
        <f>IFERROR(VLOOKUP(B70,'Egyéni lista'!$B$4:$L$263,7,0),0)</f>
        <v>112</v>
      </c>
      <c r="I70" s="124">
        <f>IFERROR(VLOOKUP(B70,'Egyéni lista'!$B$4:$L$263,8,0),0)</f>
        <v>352</v>
      </c>
      <c r="J70" s="132">
        <f>IFERROR(VLOOKUP(B70,'Egyéni lista'!$B$4:$L$263,9,0),0)</f>
        <v>143</v>
      </c>
      <c r="K70" s="26">
        <f>IFERROR(VLOOKUP(B70,'Egyéni lista'!$B$4:$L$263,10,0),0)</f>
        <v>495</v>
      </c>
      <c r="L70" s="87">
        <f>IFERROR(VLOOKUP(B70,'Egyéni lista'!$B$4:$L$263,11,0),0)</f>
        <v>13</v>
      </c>
    </row>
    <row r="71" spans="1:12" ht="15.75" customHeight="1" x14ac:dyDescent="0.25">
      <c r="A71" s="80" t="s">
        <v>83</v>
      </c>
      <c r="B71" s="295" t="s">
        <v>427</v>
      </c>
      <c r="C71" s="81" t="str">
        <f>IFERROR(VLOOKUP(B71,'Egyéni lista'!$B$4:$L$263,2,0),0)</f>
        <v xml:space="preserve">Bábolna </v>
      </c>
      <c r="D71" s="82" t="str">
        <f>IFERROR(VLOOKUP(B71,'Egyéni lista'!$B$4:$L$263,3,0),0)</f>
        <v>Ig. ffi</v>
      </c>
      <c r="E71" s="7">
        <f>IFERROR(VLOOKUP(B71,'Egyéni lista'!$B$4:$L$263,4,0),0)</f>
        <v>111</v>
      </c>
      <c r="F71" s="7">
        <f>IFERROR(VLOOKUP(B71,'Egyéni lista'!$B$4:$L$263,5,0),0)</f>
        <v>133</v>
      </c>
      <c r="G71" s="7">
        <f>IFERROR(VLOOKUP(B71,'Egyéni lista'!$B$4:$L$263,6,0),0)</f>
        <v>118</v>
      </c>
      <c r="H71" s="7">
        <f>IFERROR(VLOOKUP(B71,'Egyéni lista'!$B$4:$L$263,7,0),0)</f>
        <v>131</v>
      </c>
      <c r="I71" s="124">
        <f>IFERROR(VLOOKUP(B71,'Egyéni lista'!$B$4:$L$263,8,0),0)</f>
        <v>342</v>
      </c>
      <c r="J71" s="132">
        <f>IFERROR(VLOOKUP(B71,'Egyéni lista'!$B$4:$L$263,9,0),0)</f>
        <v>151</v>
      </c>
      <c r="K71" s="26">
        <f>IFERROR(VLOOKUP(B71,'Egyéni lista'!$B$4:$L$263,10,0),0)</f>
        <v>493</v>
      </c>
      <c r="L71" s="87">
        <f>IFERROR(VLOOKUP(B71,'Egyéni lista'!$B$4:$L$263,11,0),0)</f>
        <v>6</v>
      </c>
    </row>
    <row r="72" spans="1:12" ht="15" customHeight="1" x14ac:dyDescent="0.25">
      <c r="A72" s="80" t="s">
        <v>84</v>
      </c>
      <c r="B72" s="260" t="s">
        <v>525</v>
      </c>
      <c r="C72" s="81" t="str">
        <f>IFERROR(VLOOKUP(B72,'Egyéni lista'!$B$4:$L$263,2,0),0)</f>
        <v>Szhely Topido SE</v>
      </c>
      <c r="D72" s="82" t="str">
        <f>IFERROR(VLOOKUP(B72,'Egyéni lista'!$B$4:$L$263,3,0),0)</f>
        <v>Ig. ffi</v>
      </c>
      <c r="E72" s="7">
        <f>IFERROR(VLOOKUP(B72,'Egyéni lista'!$B$4:$L$263,4,0),0)</f>
        <v>116</v>
      </c>
      <c r="F72" s="7">
        <f>IFERROR(VLOOKUP(B72,'Egyéni lista'!$B$4:$L$263,5,0),0)</f>
        <v>127</v>
      </c>
      <c r="G72" s="7">
        <f>IFERROR(VLOOKUP(B72,'Egyéni lista'!$B$4:$L$263,6,0),0)</f>
        <v>116</v>
      </c>
      <c r="H72" s="7">
        <f>IFERROR(VLOOKUP(B72,'Egyéni lista'!$B$4:$L$263,7,0),0)</f>
        <v>134</v>
      </c>
      <c r="I72" s="124">
        <f>IFERROR(VLOOKUP(B72,'Egyéni lista'!$B$4:$L$263,8,0),0)</f>
        <v>344</v>
      </c>
      <c r="J72" s="132">
        <f>IFERROR(VLOOKUP(B72,'Egyéni lista'!$B$4:$L$263,9,0),0)</f>
        <v>149</v>
      </c>
      <c r="K72" s="26">
        <f>IFERROR(VLOOKUP(B72,'Egyéni lista'!$B$4:$L$263,10,0),0)</f>
        <v>493</v>
      </c>
      <c r="L72" s="87">
        <f>IFERROR(VLOOKUP(B72,'Egyéni lista'!$B$4:$L$263,11,0),0)</f>
        <v>9</v>
      </c>
    </row>
    <row r="73" spans="1:12" ht="15" customHeight="1" x14ac:dyDescent="0.25">
      <c r="A73" s="80" t="s">
        <v>85</v>
      </c>
      <c r="B73" s="260" t="s">
        <v>588</v>
      </c>
      <c r="C73" s="81" t="str">
        <f>IFERROR(VLOOKUP(B73,'Egyéni lista'!$B$4:$L$263,2,0),0)</f>
        <v>CSTE 2</v>
      </c>
      <c r="D73" s="82" t="str">
        <f>IFERROR(VLOOKUP(B73,'Egyéni lista'!$B$4:$L$263,3,0),0)</f>
        <v>Ig. ffi</v>
      </c>
      <c r="E73" s="7">
        <f>IFERROR(VLOOKUP(B73,'Egyéni lista'!$B$4:$L$263,4,0),0)</f>
        <v>115</v>
      </c>
      <c r="F73" s="7">
        <f>IFERROR(VLOOKUP(B73,'Egyéni lista'!$B$4:$L$263,5,0),0)</f>
        <v>122</v>
      </c>
      <c r="G73" s="7">
        <f>IFERROR(VLOOKUP(B73,'Egyéni lista'!$B$4:$L$263,6,0),0)</f>
        <v>114</v>
      </c>
      <c r="H73" s="7">
        <f>IFERROR(VLOOKUP(B73,'Egyéni lista'!$B$4:$L$263,7,0),0)</f>
        <v>139</v>
      </c>
      <c r="I73" s="124">
        <f>IFERROR(VLOOKUP(B73,'Egyéni lista'!$B$4:$L$263,8,0),0)</f>
        <v>346</v>
      </c>
      <c r="J73" s="132">
        <f>IFERROR(VLOOKUP(B73,'Egyéni lista'!$B$4:$L$263,9,0),0)</f>
        <v>144</v>
      </c>
      <c r="K73" s="26">
        <f>IFERROR(VLOOKUP(B73,'Egyéni lista'!$B$4:$L$263,10,0),0)</f>
        <v>490</v>
      </c>
      <c r="L73" s="87">
        <f>IFERROR(VLOOKUP(B73,'Egyéni lista'!$B$4:$L$263,11,0),0)</f>
        <v>13</v>
      </c>
    </row>
    <row r="74" spans="1:12" ht="15" customHeight="1" x14ac:dyDescent="0.2">
      <c r="A74" s="80" t="s">
        <v>86</v>
      </c>
      <c r="B74" s="302" t="s">
        <v>400</v>
      </c>
      <c r="C74" s="81" t="str">
        <f>IFERROR(VLOOKUP(B74,'Egyéni lista'!$B$4:$L$263,2,0),0)</f>
        <v>Gázszervíz</v>
      </c>
      <c r="D74" s="82" t="str">
        <f>IFERROR(VLOOKUP(B74,'Egyéni lista'!$B$4:$L$263,3,0),0)</f>
        <v>Ig. ffi</v>
      </c>
      <c r="E74" s="7">
        <f>IFERROR(VLOOKUP(B74,'Egyéni lista'!$B$4:$L$263,4,0),0)</f>
        <v>124</v>
      </c>
      <c r="F74" s="7">
        <f>IFERROR(VLOOKUP(B74,'Egyéni lista'!$B$4:$L$263,5,0),0)</f>
        <v>139</v>
      </c>
      <c r="G74" s="7">
        <f>IFERROR(VLOOKUP(B74,'Egyéni lista'!$B$4:$L$263,6,0),0)</f>
        <v>126</v>
      </c>
      <c r="H74" s="7">
        <f>IFERROR(VLOOKUP(B74,'Egyéni lista'!$B$4:$L$263,7,0),0)</f>
        <v>100</v>
      </c>
      <c r="I74" s="124">
        <f>IFERROR(VLOOKUP(B74,'Egyéni lista'!$B$4:$L$263,8,0),0)</f>
        <v>351</v>
      </c>
      <c r="J74" s="132">
        <f>IFERROR(VLOOKUP(B74,'Egyéni lista'!$B$4:$L$263,9,0),0)</f>
        <v>138</v>
      </c>
      <c r="K74" s="26">
        <f>IFERROR(VLOOKUP(B74,'Egyéni lista'!$B$4:$L$263,10,0),0)</f>
        <v>489</v>
      </c>
      <c r="L74" s="87">
        <f>IFERROR(VLOOKUP(B74,'Egyéni lista'!$B$4:$L$263,11,0),0)</f>
        <v>11</v>
      </c>
    </row>
    <row r="75" spans="1:12" ht="15.75" customHeight="1" x14ac:dyDescent="0.25">
      <c r="A75" s="80" t="s">
        <v>87</v>
      </c>
      <c r="B75" s="295" t="s">
        <v>359</v>
      </c>
      <c r="C75" s="81" t="str">
        <f>IFERROR(VLOOKUP(B75,'Egyéni lista'!$B$4:$L$263,2,0),0)</f>
        <v>Sopron 1</v>
      </c>
      <c r="D75" s="82" t="str">
        <f>IFERROR(VLOOKUP(B75,'Egyéni lista'!$B$4:$L$263,3,0),0)</f>
        <v>Ig. ffi</v>
      </c>
      <c r="E75" s="7">
        <f>IFERROR(VLOOKUP(B75,'Egyéni lista'!$B$4:$L$263,4,0),0)</f>
        <v>120</v>
      </c>
      <c r="F75" s="7">
        <f>IFERROR(VLOOKUP(B75,'Egyéni lista'!$B$4:$L$263,5,0),0)</f>
        <v>114</v>
      </c>
      <c r="G75" s="7">
        <f>IFERROR(VLOOKUP(B75,'Egyéni lista'!$B$4:$L$263,6,0),0)</f>
        <v>121</v>
      </c>
      <c r="H75" s="7">
        <f>IFERROR(VLOOKUP(B75,'Egyéni lista'!$B$4:$L$263,7,0),0)</f>
        <v>129</v>
      </c>
      <c r="I75" s="124">
        <f>IFERROR(VLOOKUP(B75,'Egyéni lista'!$B$4:$L$263,8,0),0)</f>
        <v>340</v>
      </c>
      <c r="J75" s="132">
        <f>IFERROR(VLOOKUP(B75,'Egyéni lista'!$B$4:$L$263,9,0),0)</f>
        <v>144</v>
      </c>
      <c r="K75" s="26">
        <f>IFERROR(VLOOKUP(B75,'Egyéni lista'!$B$4:$L$263,10,0),0)</f>
        <v>484</v>
      </c>
      <c r="L75" s="87">
        <f>IFERROR(VLOOKUP(B75,'Egyéni lista'!$B$4:$L$263,11,0),0)</f>
        <v>11</v>
      </c>
    </row>
    <row r="76" spans="1:12" ht="15" customHeight="1" thickBot="1" x14ac:dyDescent="0.3">
      <c r="A76" s="305" t="s">
        <v>88</v>
      </c>
      <c r="B76" s="228" t="s">
        <v>589</v>
      </c>
      <c r="C76" s="88" t="str">
        <f>IFERROR(VLOOKUP(B76,'Egyéni lista'!$B$4:$L$263,2,0),0)</f>
        <v>CSTE 2</v>
      </c>
      <c r="D76" s="51" t="str">
        <f>IFERROR(VLOOKUP(B76,'Egyéni lista'!$B$4:$L$263,3,0),0)</f>
        <v>Ig. ffi</v>
      </c>
      <c r="E76" s="306">
        <f>IFERROR(VLOOKUP(B76,'Egyéni lista'!$B$4:$L$263,4,0),0)</f>
        <v>98</v>
      </c>
      <c r="F76" s="306">
        <f>IFERROR(VLOOKUP(B76,'Egyéni lista'!$B$4:$L$263,5,0),0)</f>
        <v>110</v>
      </c>
      <c r="G76" s="306">
        <f>IFERROR(VLOOKUP(B76,'Egyéni lista'!$B$4:$L$263,6,0),0)</f>
        <v>103</v>
      </c>
      <c r="H76" s="306">
        <f>IFERROR(VLOOKUP(B76,'Egyéni lista'!$B$4:$L$263,7,0),0)</f>
        <v>117</v>
      </c>
      <c r="I76" s="307">
        <f>IFERROR(VLOOKUP(B76,'Egyéni lista'!$B$4:$L$263,8,0),0)</f>
        <v>318</v>
      </c>
      <c r="J76" s="308">
        <f>IFERROR(VLOOKUP(B76,'Egyéni lista'!$B$4:$L$263,9,0),0)</f>
        <v>110</v>
      </c>
      <c r="K76" s="309">
        <f>IFERROR(VLOOKUP(B76,'Egyéni lista'!$B$4:$L$263,10,0),0)</f>
        <v>428</v>
      </c>
      <c r="L76" s="90">
        <v>25</v>
      </c>
    </row>
    <row r="77" spans="1:12" ht="15" hidden="1" customHeight="1" x14ac:dyDescent="0.2">
      <c r="A77" s="304" t="s">
        <v>89</v>
      </c>
      <c r="B77" s="273"/>
      <c r="C77" s="246">
        <f>IFERROR(VLOOKUP(B77,'Egyéni lista'!$B$4:$L$263,2,0),0)</f>
        <v>0</v>
      </c>
      <c r="D77" s="247">
        <f>IFERROR(VLOOKUP(B77,'Egyéni lista'!$B$4:$L$263,3,0),0)</f>
        <v>0</v>
      </c>
      <c r="E77" s="20">
        <f>IFERROR(VLOOKUP(B77,'Egyéni lista'!$B$4:$L$263,4,0),0)</f>
        <v>0</v>
      </c>
      <c r="F77" s="20">
        <f>IFERROR(VLOOKUP(B77,'Egyéni lista'!$B$4:$L$263,5,0),0)</f>
        <v>0</v>
      </c>
      <c r="G77" s="20">
        <f>IFERROR(VLOOKUP(B77,'Egyéni lista'!$B$4:$L$263,6,0),0)</f>
        <v>0</v>
      </c>
      <c r="H77" s="20">
        <f>IFERROR(VLOOKUP(B77,'Egyéni lista'!$B$4:$L$263,7,0),0)</f>
        <v>0</v>
      </c>
      <c r="I77" s="122">
        <f>IFERROR(VLOOKUP(B77,'Egyéni lista'!$B$4:$L$263,8,0),0)</f>
        <v>0</v>
      </c>
      <c r="J77" s="132">
        <f>IFERROR(VLOOKUP(B77,'Egyéni lista'!$B$4:$L$263,9,0),0)</f>
        <v>0</v>
      </c>
      <c r="K77" s="26">
        <f>IFERROR(VLOOKUP(B77,'Egyéni lista'!$B$4:$L$263,10,0),0)</f>
        <v>0</v>
      </c>
      <c r="L77" s="274">
        <f>IFERROR(VLOOKUP(B77,'Egyéni lista'!$B$4:$L$263,11,0),0)</f>
        <v>0</v>
      </c>
    </row>
    <row r="78" spans="1:12" ht="15" hidden="1" customHeight="1" x14ac:dyDescent="0.2">
      <c r="A78" s="80" t="s">
        <v>90</v>
      </c>
      <c r="B78" s="103"/>
      <c r="C78" s="81">
        <f>IFERROR(VLOOKUP(B78,'Egyéni lista'!$B$4:$L$263,2,0),0)</f>
        <v>0</v>
      </c>
      <c r="D78" s="82">
        <f>IFERROR(VLOOKUP(B78,'Egyéni lista'!$B$4:$L$263,3,0),0)</f>
        <v>0</v>
      </c>
      <c r="E78" s="7">
        <f>IFERROR(VLOOKUP(B78,'Egyéni lista'!$B$4:$L$263,4,0),0)</f>
        <v>0</v>
      </c>
      <c r="F78" s="7">
        <f>IFERROR(VLOOKUP(B78,'Egyéni lista'!$B$4:$L$263,5,0),0)</f>
        <v>0</v>
      </c>
      <c r="G78" s="7">
        <f>IFERROR(VLOOKUP(B78,'Egyéni lista'!$B$4:$L$263,6,0),0)</f>
        <v>0</v>
      </c>
      <c r="H78" s="7">
        <f>IFERROR(VLOOKUP(B78,'Egyéni lista'!$B$4:$L$263,7,0),0)</f>
        <v>0</v>
      </c>
      <c r="I78" s="124">
        <f>IFERROR(VLOOKUP(B78,'Egyéni lista'!$B$4:$L$263,8,0),0)</f>
        <v>0</v>
      </c>
      <c r="J78" s="132">
        <f>IFERROR(VLOOKUP(B78,'Egyéni lista'!$B$4:$L$263,9,0),0)</f>
        <v>0</v>
      </c>
      <c r="K78" s="26">
        <f>IFERROR(VLOOKUP(B78,'Egyéni lista'!$B$4:$L$263,10,0),0)</f>
        <v>0</v>
      </c>
      <c r="L78" s="87">
        <f>IFERROR(VLOOKUP(B78,'Egyéni lista'!$B$4:$L$263,11,0),0)</f>
        <v>0</v>
      </c>
    </row>
    <row r="79" spans="1:12" ht="15.75" hidden="1" customHeight="1" x14ac:dyDescent="0.2">
      <c r="A79" s="80" t="s">
        <v>91</v>
      </c>
      <c r="B79" s="103"/>
      <c r="C79" s="81">
        <f>IFERROR(VLOOKUP(B79,'Egyéni lista'!$B$4:$L$263,2,0),0)</f>
        <v>0</v>
      </c>
      <c r="D79" s="82">
        <f>IFERROR(VLOOKUP(B79,'Egyéni lista'!$B$4:$L$263,3,0),0)</f>
        <v>0</v>
      </c>
      <c r="E79" s="7">
        <f>IFERROR(VLOOKUP(B79,'Egyéni lista'!$B$4:$L$263,4,0),0)</f>
        <v>0</v>
      </c>
      <c r="F79" s="7">
        <f>IFERROR(VLOOKUP(B79,'Egyéni lista'!$B$4:$L$263,5,0),0)</f>
        <v>0</v>
      </c>
      <c r="G79" s="7">
        <f>IFERROR(VLOOKUP(B79,'Egyéni lista'!$B$4:$L$263,6,0),0)</f>
        <v>0</v>
      </c>
      <c r="H79" s="7">
        <f>IFERROR(VLOOKUP(B79,'Egyéni lista'!$B$4:$L$263,7,0),0)</f>
        <v>0</v>
      </c>
      <c r="I79" s="124">
        <f>IFERROR(VLOOKUP(B79,'Egyéni lista'!$B$4:$L$263,8,0),0)</f>
        <v>0</v>
      </c>
      <c r="J79" s="132">
        <f>IFERROR(VLOOKUP(B79,'Egyéni lista'!$B$4:$L$263,9,0),0)</f>
        <v>0</v>
      </c>
      <c r="K79" s="26">
        <f>IFERROR(VLOOKUP(B79,'Egyéni lista'!$B$4:$L$263,10,0),0)</f>
        <v>0</v>
      </c>
      <c r="L79" s="87">
        <f>IFERROR(VLOOKUP(B79,'Egyéni lista'!$B$4:$L$263,11,0),0)</f>
        <v>0</v>
      </c>
    </row>
    <row r="80" spans="1:12" ht="15" hidden="1" customHeight="1" x14ac:dyDescent="0.2">
      <c r="A80" s="80" t="s">
        <v>92</v>
      </c>
      <c r="B80" s="103"/>
      <c r="C80" s="81">
        <f>IFERROR(VLOOKUP(B80,'Egyéni lista'!$B$4:$L$263,2,0),0)</f>
        <v>0</v>
      </c>
      <c r="D80" s="82">
        <f>IFERROR(VLOOKUP(B80,'Egyéni lista'!$B$4:$L$263,3,0),0)</f>
        <v>0</v>
      </c>
      <c r="E80" s="7">
        <f>IFERROR(VLOOKUP(B80,'Egyéni lista'!$B$4:$L$263,4,0),0)</f>
        <v>0</v>
      </c>
      <c r="F80" s="7">
        <f>IFERROR(VLOOKUP(B80,'Egyéni lista'!$B$4:$L$263,5,0),0)</f>
        <v>0</v>
      </c>
      <c r="G80" s="7">
        <f>IFERROR(VLOOKUP(B80,'Egyéni lista'!$B$4:$L$263,6,0),0)</f>
        <v>0</v>
      </c>
      <c r="H80" s="7">
        <f>IFERROR(VLOOKUP(B80,'Egyéni lista'!$B$4:$L$263,7,0),0)</f>
        <v>0</v>
      </c>
      <c r="I80" s="124">
        <f>IFERROR(VLOOKUP(B80,'Egyéni lista'!$B$4:$L$263,8,0),0)</f>
        <v>0</v>
      </c>
      <c r="J80" s="132">
        <f>IFERROR(VLOOKUP(B80,'Egyéni lista'!$B$4:$L$263,9,0),0)</f>
        <v>0</v>
      </c>
      <c r="K80" s="26">
        <f>IFERROR(VLOOKUP(B80,'Egyéni lista'!$B$4:$L$263,10,0),0)</f>
        <v>0</v>
      </c>
      <c r="L80" s="87">
        <f>IFERROR(VLOOKUP(B80,'Egyéni lista'!$B$4:$L$263,11,0),0)</f>
        <v>0</v>
      </c>
    </row>
    <row r="81" spans="1:12" ht="15" hidden="1" customHeight="1" x14ac:dyDescent="0.2">
      <c r="A81" s="80" t="s">
        <v>93</v>
      </c>
      <c r="B81" s="103"/>
      <c r="C81" s="81">
        <f>IFERROR(VLOOKUP(B81,'Egyéni lista'!$B$4:$L$263,2,0),0)</f>
        <v>0</v>
      </c>
      <c r="D81" s="82">
        <f>IFERROR(VLOOKUP(B81,'Egyéni lista'!$B$4:$L$263,3,0),0)</f>
        <v>0</v>
      </c>
      <c r="E81" s="7">
        <f>IFERROR(VLOOKUP(B81,'Egyéni lista'!$B$4:$L$263,4,0),0)</f>
        <v>0</v>
      </c>
      <c r="F81" s="7">
        <f>IFERROR(VLOOKUP(B81,'Egyéni lista'!$B$4:$L$263,5,0),0)</f>
        <v>0</v>
      </c>
      <c r="G81" s="7">
        <f>IFERROR(VLOOKUP(B81,'Egyéni lista'!$B$4:$L$263,6,0),0)</f>
        <v>0</v>
      </c>
      <c r="H81" s="7">
        <f>IFERROR(VLOOKUP(B81,'Egyéni lista'!$B$4:$L$263,7,0),0)</f>
        <v>0</v>
      </c>
      <c r="I81" s="124">
        <f>IFERROR(VLOOKUP(B81,'Egyéni lista'!$B$4:$L$263,8,0),0)</f>
        <v>0</v>
      </c>
      <c r="J81" s="132">
        <f>IFERROR(VLOOKUP(B81,'Egyéni lista'!$B$4:$L$263,9,0),0)</f>
        <v>0</v>
      </c>
      <c r="K81" s="26">
        <f>IFERROR(VLOOKUP(B81,'Egyéni lista'!$B$4:$L$263,10,0),0)</f>
        <v>0</v>
      </c>
      <c r="L81" s="87">
        <f>IFERROR(VLOOKUP(B81,'Egyéni lista'!$B$4:$L$263,11,0),0)</f>
        <v>0</v>
      </c>
    </row>
    <row r="82" spans="1:12" ht="15" hidden="1" customHeight="1" x14ac:dyDescent="0.2">
      <c r="A82" s="80" t="s">
        <v>94</v>
      </c>
      <c r="B82" s="103"/>
      <c r="C82" s="81">
        <f>IFERROR(VLOOKUP(B82,'Egyéni lista'!$B$4:$L$263,2,0),0)</f>
        <v>0</v>
      </c>
      <c r="D82" s="82">
        <f>IFERROR(VLOOKUP(B82,'Egyéni lista'!$B$4:$L$263,3,0),0)</f>
        <v>0</v>
      </c>
      <c r="E82" s="7">
        <f>IFERROR(VLOOKUP(B82,'Egyéni lista'!$B$4:$L$263,4,0),0)</f>
        <v>0</v>
      </c>
      <c r="F82" s="7">
        <f>IFERROR(VLOOKUP(B82,'Egyéni lista'!$B$4:$L$263,5,0),0)</f>
        <v>0</v>
      </c>
      <c r="G82" s="7">
        <f>IFERROR(VLOOKUP(B82,'Egyéni lista'!$B$4:$L$263,6,0),0)</f>
        <v>0</v>
      </c>
      <c r="H82" s="7">
        <f>IFERROR(VLOOKUP(B82,'Egyéni lista'!$B$4:$L$263,7,0),0)</f>
        <v>0</v>
      </c>
      <c r="I82" s="124">
        <f>IFERROR(VLOOKUP(B82,'Egyéni lista'!$B$4:$L$263,8,0),0)</f>
        <v>0</v>
      </c>
      <c r="J82" s="132">
        <f>IFERROR(VLOOKUP(B82,'Egyéni lista'!$B$4:$L$263,9,0),0)</f>
        <v>0</v>
      </c>
      <c r="K82" s="26">
        <f>IFERROR(VLOOKUP(B82,'Egyéni lista'!$B$4:$L$263,10,0),0)</f>
        <v>0</v>
      </c>
      <c r="L82" s="87">
        <f>IFERROR(VLOOKUP(B82,'Egyéni lista'!$B$4:$L$263,11,0),0)</f>
        <v>0</v>
      </c>
    </row>
    <row r="83" spans="1:12" ht="15.75" hidden="1" customHeight="1" x14ac:dyDescent="0.2">
      <c r="A83" s="80" t="s">
        <v>95</v>
      </c>
      <c r="B83" s="103"/>
      <c r="C83" s="81">
        <f>IFERROR(VLOOKUP(B83,'Egyéni lista'!$B$4:$L$263,2,0),0)</f>
        <v>0</v>
      </c>
      <c r="D83" s="82">
        <f>IFERROR(VLOOKUP(B83,'Egyéni lista'!$B$4:$L$263,3,0),0)</f>
        <v>0</v>
      </c>
      <c r="E83" s="7">
        <f>IFERROR(VLOOKUP(B83,'Egyéni lista'!$B$4:$L$263,4,0),0)</f>
        <v>0</v>
      </c>
      <c r="F83" s="7">
        <f>IFERROR(VLOOKUP(B83,'Egyéni lista'!$B$4:$L$263,5,0),0)</f>
        <v>0</v>
      </c>
      <c r="G83" s="7">
        <f>IFERROR(VLOOKUP(B83,'Egyéni lista'!$B$4:$L$263,6,0),0)</f>
        <v>0</v>
      </c>
      <c r="H83" s="7">
        <f>IFERROR(VLOOKUP(B83,'Egyéni lista'!$B$4:$L$263,7,0),0)</f>
        <v>0</v>
      </c>
      <c r="I83" s="124">
        <f>IFERROR(VLOOKUP(B83,'Egyéni lista'!$B$4:$L$263,8,0),0)</f>
        <v>0</v>
      </c>
      <c r="J83" s="132">
        <f>IFERROR(VLOOKUP(B83,'Egyéni lista'!$B$4:$L$263,9,0),0)</f>
        <v>0</v>
      </c>
      <c r="K83" s="26">
        <f>IFERROR(VLOOKUP(B83,'Egyéni lista'!$B$4:$L$263,10,0),0)</f>
        <v>0</v>
      </c>
      <c r="L83" s="87">
        <f>IFERROR(VLOOKUP(B83,'Egyéni lista'!$B$4:$L$263,11,0),0)</f>
        <v>0</v>
      </c>
    </row>
    <row r="84" spans="1:12" ht="15" hidden="1" customHeight="1" x14ac:dyDescent="0.2">
      <c r="A84" s="80" t="s">
        <v>101</v>
      </c>
      <c r="B84" s="103"/>
      <c r="C84" s="81">
        <f>IFERROR(VLOOKUP(B84,'Egyéni lista'!$B$4:$L$263,2,0),0)</f>
        <v>0</v>
      </c>
      <c r="D84" s="82">
        <f>IFERROR(VLOOKUP(B84,'Egyéni lista'!$B$4:$L$263,3,0),0)</f>
        <v>0</v>
      </c>
      <c r="E84" s="7">
        <f>IFERROR(VLOOKUP(B84,'Egyéni lista'!$B$4:$L$263,4,0),0)</f>
        <v>0</v>
      </c>
      <c r="F84" s="7">
        <f>IFERROR(VLOOKUP(B84,'Egyéni lista'!$B$4:$L$263,5,0),0)</f>
        <v>0</v>
      </c>
      <c r="G84" s="7">
        <f>IFERROR(VLOOKUP(B84,'Egyéni lista'!$B$4:$L$263,6,0),0)</f>
        <v>0</v>
      </c>
      <c r="H84" s="7">
        <f>IFERROR(VLOOKUP(B84,'Egyéni lista'!$B$4:$L$263,7,0),0)</f>
        <v>0</v>
      </c>
      <c r="I84" s="124">
        <f>IFERROR(VLOOKUP(B84,'Egyéni lista'!$B$4:$L$263,8,0),0)</f>
        <v>0</v>
      </c>
      <c r="J84" s="132">
        <f>IFERROR(VLOOKUP(B84,'Egyéni lista'!$B$4:$L$263,9,0),0)</f>
        <v>0</v>
      </c>
      <c r="K84" s="26">
        <f>IFERROR(VLOOKUP(B84,'Egyéni lista'!$B$4:$L$263,10,0),0)</f>
        <v>0</v>
      </c>
      <c r="L84" s="87">
        <f>IFERROR(VLOOKUP(B84,'Egyéni lista'!$B$4:$L$263,11,0),0)</f>
        <v>0</v>
      </c>
    </row>
    <row r="85" spans="1:12" ht="15" hidden="1" customHeight="1" x14ac:dyDescent="0.2">
      <c r="A85" s="80" t="s">
        <v>102</v>
      </c>
      <c r="B85" s="103"/>
      <c r="C85" s="81">
        <f>IFERROR(VLOOKUP(B85,'Egyéni lista'!$B$4:$L$263,2,0),0)</f>
        <v>0</v>
      </c>
      <c r="D85" s="82">
        <f>IFERROR(VLOOKUP(B85,'Egyéni lista'!$B$4:$L$263,3,0),0)</f>
        <v>0</v>
      </c>
      <c r="E85" s="7">
        <f>IFERROR(VLOOKUP(B85,'Egyéni lista'!$B$4:$L$263,4,0),0)</f>
        <v>0</v>
      </c>
      <c r="F85" s="7">
        <f>IFERROR(VLOOKUP(B85,'Egyéni lista'!$B$4:$L$263,5,0),0)</f>
        <v>0</v>
      </c>
      <c r="G85" s="7">
        <f>IFERROR(VLOOKUP(B85,'Egyéni lista'!$B$4:$L$263,6,0),0)</f>
        <v>0</v>
      </c>
      <c r="H85" s="7">
        <f>IFERROR(VLOOKUP(B85,'Egyéni lista'!$B$4:$L$263,7,0),0)</f>
        <v>0</v>
      </c>
      <c r="I85" s="124">
        <f>IFERROR(VLOOKUP(B85,'Egyéni lista'!$B$4:$L$263,8,0),0)</f>
        <v>0</v>
      </c>
      <c r="J85" s="132">
        <f>IFERROR(VLOOKUP(B85,'Egyéni lista'!$B$4:$L$263,9,0),0)</f>
        <v>0</v>
      </c>
      <c r="K85" s="26">
        <f>IFERROR(VLOOKUP(B85,'Egyéni lista'!$B$4:$L$263,10,0),0)</f>
        <v>0</v>
      </c>
      <c r="L85" s="87">
        <f>IFERROR(VLOOKUP(B85,'Egyéni lista'!$B$4:$L$263,11,0),0)</f>
        <v>0</v>
      </c>
    </row>
    <row r="86" spans="1:12" ht="15" hidden="1" customHeight="1" x14ac:dyDescent="0.2">
      <c r="A86" s="80" t="s">
        <v>103</v>
      </c>
      <c r="B86" s="103"/>
      <c r="C86" s="81">
        <f>IFERROR(VLOOKUP(B86,'Egyéni lista'!$B$4:$L$263,2,0),0)</f>
        <v>0</v>
      </c>
      <c r="D86" s="82">
        <f>IFERROR(VLOOKUP(B86,'Egyéni lista'!$B$4:$L$263,3,0),0)</f>
        <v>0</v>
      </c>
      <c r="E86" s="7">
        <f>IFERROR(VLOOKUP(B86,'Egyéni lista'!$B$4:$L$263,4,0),0)</f>
        <v>0</v>
      </c>
      <c r="F86" s="7">
        <f>IFERROR(VLOOKUP(B86,'Egyéni lista'!$B$4:$L$263,5,0),0)</f>
        <v>0</v>
      </c>
      <c r="G86" s="7">
        <f>IFERROR(VLOOKUP(B86,'Egyéni lista'!$B$4:$L$263,6,0),0)</f>
        <v>0</v>
      </c>
      <c r="H86" s="7">
        <f>IFERROR(VLOOKUP(B86,'Egyéni lista'!$B$4:$L$263,7,0),0)</f>
        <v>0</v>
      </c>
      <c r="I86" s="124">
        <f>IFERROR(VLOOKUP(B86,'Egyéni lista'!$B$4:$L$263,8,0),0)</f>
        <v>0</v>
      </c>
      <c r="J86" s="132">
        <f>IFERROR(VLOOKUP(B86,'Egyéni lista'!$B$4:$L$263,9,0),0)</f>
        <v>0</v>
      </c>
      <c r="K86" s="26">
        <f>IFERROR(VLOOKUP(B86,'Egyéni lista'!$B$4:$L$263,10,0),0)</f>
        <v>0</v>
      </c>
      <c r="L86" s="87">
        <f>IFERROR(VLOOKUP(B86,'Egyéni lista'!$B$4:$L$263,11,0),0)</f>
        <v>0</v>
      </c>
    </row>
    <row r="87" spans="1:12" ht="15.75" hidden="1" customHeight="1" x14ac:dyDescent="0.2">
      <c r="A87" s="80" t="s">
        <v>104</v>
      </c>
      <c r="B87" s="103"/>
      <c r="C87" s="81">
        <f>IFERROR(VLOOKUP(B87,'Egyéni lista'!$B$4:$L$263,2,0),0)</f>
        <v>0</v>
      </c>
      <c r="D87" s="82">
        <f>IFERROR(VLOOKUP(B87,'Egyéni lista'!$B$4:$L$263,3,0),0)</f>
        <v>0</v>
      </c>
      <c r="E87" s="7">
        <f>IFERROR(VLOOKUP(B87,'Egyéni lista'!$B$4:$L$263,4,0),0)</f>
        <v>0</v>
      </c>
      <c r="F87" s="7">
        <f>IFERROR(VLOOKUP(B87,'Egyéni lista'!$B$4:$L$263,5,0),0)</f>
        <v>0</v>
      </c>
      <c r="G87" s="7">
        <f>IFERROR(VLOOKUP(B87,'Egyéni lista'!$B$4:$L$263,6,0),0)</f>
        <v>0</v>
      </c>
      <c r="H87" s="7">
        <f>IFERROR(VLOOKUP(B87,'Egyéni lista'!$B$4:$L$263,7,0),0)</f>
        <v>0</v>
      </c>
      <c r="I87" s="124">
        <f>IFERROR(VLOOKUP(B87,'Egyéni lista'!$B$4:$L$263,8,0),0)</f>
        <v>0</v>
      </c>
      <c r="J87" s="132">
        <f>IFERROR(VLOOKUP(B87,'Egyéni lista'!$B$4:$L$263,9,0),0)</f>
        <v>0</v>
      </c>
      <c r="K87" s="26">
        <f>IFERROR(VLOOKUP(B87,'Egyéni lista'!$B$4:$L$263,10,0),0)</f>
        <v>0</v>
      </c>
      <c r="L87" s="87">
        <f>IFERROR(VLOOKUP(B87,'Egyéni lista'!$B$4:$L$263,11,0),0)</f>
        <v>0</v>
      </c>
    </row>
    <row r="88" spans="1:12" ht="15" hidden="1" customHeight="1" x14ac:dyDescent="0.2">
      <c r="A88" s="80" t="s">
        <v>105</v>
      </c>
      <c r="B88" s="103"/>
      <c r="C88" s="81">
        <f>IFERROR(VLOOKUP(B88,'Egyéni lista'!$B$4:$L$263,2,0),0)</f>
        <v>0</v>
      </c>
      <c r="D88" s="82">
        <f>IFERROR(VLOOKUP(B88,'Egyéni lista'!$B$4:$L$263,3,0),0)</f>
        <v>0</v>
      </c>
      <c r="E88" s="7">
        <f>IFERROR(VLOOKUP(B88,'Egyéni lista'!$B$4:$L$263,4,0),0)</f>
        <v>0</v>
      </c>
      <c r="F88" s="7">
        <f>IFERROR(VLOOKUP(B88,'Egyéni lista'!$B$4:$L$263,5,0),0)</f>
        <v>0</v>
      </c>
      <c r="G88" s="7">
        <f>IFERROR(VLOOKUP(B88,'Egyéni lista'!$B$4:$L$263,6,0),0)</f>
        <v>0</v>
      </c>
      <c r="H88" s="7">
        <f>IFERROR(VLOOKUP(B88,'Egyéni lista'!$B$4:$L$263,7,0),0)</f>
        <v>0</v>
      </c>
      <c r="I88" s="124">
        <f>IFERROR(VLOOKUP(B88,'Egyéni lista'!$B$4:$L$263,8,0),0)</f>
        <v>0</v>
      </c>
      <c r="J88" s="132">
        <f>IFERROR(VLOOKUP(B88,'Egyéni lista'!$B$4:$L$263,9,0),0)</f>
        <v>0</v>
      </c>
      <c r="K88" s="26">
        <f>IFERROR(VLOOKUP(B88,'Egyéni lista'!$B$4:$L$263,10,0),0)</f>
        <v>0</v>
      </c>
      <c r="L88" s="87">
        <f>IFERROR(VLOOKUP(B88,'Egyéni lista'!$B$4:$L$263,11,0),0)</f>
        <v>0</v>
      </c>
    </row>
    <row r="89" spans="1:12" ht="15" hidden="1" customHeight="1" x14ac:dyDescent="0.2">
      <c r="A89" s="80" t="s">
        <v>106</v>
      </c>
      <c r="B89" s="103"/>
      <c r="C89" s="81">
        <f>IFERROR(VLOOKUP(B89,'Egyéni lista'!$B$4:$L$263,2,0),0)</f>
        <v>0</v>
      </c>
      <c r="D89" s="82">
        <f>IFERROR(VLOOKUP(B89,'Egyéni lista'!$B$4:$L$263,3,0),0)</f>
        <v>0</v>
      </c>
      <c r="E89" s="7">
        <f>IFERROR(VLOOKUP(B89,'Egyéni lista'!$B$4:$L$263,4,0),0)</f>
        <v>0</v>
      </c>
      <c r="F89" s="7">
        <f>IFERROR(VLOOKUP(B89,'Egyéni lista'!$B$4:$L$263,5,0),0)</f>
        <v>0</v>
      </c>
      <c r="G89" s="7">
        <f>IFERROR(VLOOKUP(B89,'Egyéni lista'!$B$4:$L$263,6,0),0)</f>
        <v>0</v>
      </c>
      <c r="H89" s="7">
        <f>IFERROR(VLOOKUP(B89,'Egyéni lista'!$B$4:$L$263,7,0),0)</f>
        <v>0</v>
      </c>
      <c r="I89" s="124">
        <f>IFERROR(VLOOKUP(B89,'Egyéni lista'!$B$4:$L$263,8,0),0)</f>
        <v>0</v>
      </c>
      <c r="J89" s="132">
        <f>IFERROR(VLOOKUP(B89,'Egyéni lista'!$B$4:$L$263,9,0),0)</f>
        <v>0</v>
      </c>
      <c r="K89" s="26">
        <f>IFERROR(VLOOKUP(B89,'Egyéni lista'!$B$4:$L$263,10,0),0)</f>
        <v>0</v>
      </c>
      <c r="L89" s="87">
        <f>IFERROR(VLOOKUP(B89,'Egyéni lista'!$B$4:$L$263,11,0),0)</f>
        <v>0</v>
      </c>
    </row>
    <row r="90" spans="1:12" ht="15" hidden="1" customHeight="1" x14ac:dyDescent="0.2">
      <c r="A90" s="80" t="s">
        <v>107</v>
      </c>
      <c r="B90" s="103"/>
      <c r="C90" s="81">
        <f>IFERROR(VLOOKUP(B90,'Egyéni lista'!$B$4:$L$263,2,0),0)</f>
        <v>0</v>
      </c>
      <c r="D90" s="82">
        <f>IFERROR(VLOOKUP(B90,'Egyéni lista'!$B$4:$L$263,3,0),0)</f>
        <v>0</v>
      </c>
      <c r="E90" s="7">
        <f>IFERROR(VLOOKUP(B90,'Egyéni lista'!$B$4:$L$263,4,0),0)</f>
        <v>0</v>
      </c>
      <c r="F90" s="7">
        <f>IFERROR(VLOOKUP(B90,'Egyéni lista'!$B$4:$L$263,5,0),0)</f>
        <v>0</v>
      </c>
      <c r="G90" s="7">
        <f>IFERROR(VLOOKUP(B90,'Egyéni lista'!$B$4:$L$263,6,0),0)</f>
        <v>0</v>
      </c>
      <c r="H90" s="7">
        <f>IFERROR(VLOOKUP(B90,'Egyéni lista'!$B$4:$L$263,7,0),0)</f>
        <v>0</v>
      </c>
      <c r="I90" s="124">
        <f>IFERROR(VLOOKUP(B90,'Egyéni lista'!$B$4:$L$263,8,0),0)</f>
        <v>0</v>
      </c>
      <c r="J90" s="132">
        <f>IFERROR(VLOOKUP(B90,'Egyéni lista'!$B$4:$L$263,9,0),0)</f>
        <v>0</v>
      </c>
      <c r="K90" s="26">
        <f>IFERROR(VLOOKUP(B90,'Egyéni lista'!$B$4:$L$263,10,0),0)</f>
        <v>0</v>
      </c>
      <c r="L90" s="87">
        <f>IFERROR(VLOOKUP(B90,'Egyéni lista'!$B$4:$L$263,11,0),0)</f>
        <v>0</v>
      </c>
    </row>
    <row r="91" spans="1:12" ht="15.75" hidden="1" customHeight="1" x14ac:dyDescent="0.2">
      <c r="A91" s="80" t="s">
        <v>108</v>
      </c>
      <c r="B91" s="103"/>
      <c r="C91" s="81">
        <f>IFERROR(VLOOKUP(B91,'Egyéni lista'!$B$4:$L$263,2,0),0)</f>
        <v>0</v>
      </c>
      <c r="D91" s="82">
        <f>IFERROR(VLOOKUP(B91,'Egyéni lista'!$B$4:$L$263,3,0),0)</f>
        <v>0</v>
      </c>
      <c r="E91" s="7">
        <f>IFERROR(VLOOKUP(B91,'Egyéni lista'!$B$4:$L$263,4,0),0)</f>
        <v>0</v>
      </c>
      <c r="F91" s="7">
        <f>IFERROR(VLOOKUP(B91,'Egyéni lista'!$B$4:$L$263,5,0),0)</f>
        <v>0</v>
      </c>
      <c r="G91" s="7">
        <f>IFERROR(VLOOKUP(B91,'Egyéni lista'!$B$4:$L$263,6,0),0)</f>
        <v>0</v>
      </c>
      <c r="H91" s="7">
        <f>IFERROR(VLOOKUP(B91,'Egyéni lista'!$B$4:$L$263,7,0),0)</f>
        <v>0</v>
      </c>
      <c r="I91" s="124">
        <f>IFERROR(VLOOKUP(B91,'Egyéni lista'!$B$4:$L$263,8,0),0)</f>
        <v>0</v>
      </c>
      <c r="J91" s="132">
        <f>IFERROR(VLOOKUP(B91,'Egyéni lista'!$B$4:$L$263,9,0),0)</f>
        <v>0</v>
      </c>
      <c r="K91" s="26">
        <f>IFERROR(VLOOKUP(B91,'Egyéni lista'!$B$4:$L$263,10,0),0)</f>
        <v>0</v>
      </c>
      <c r="L91" s="87">
        <f>IFERROR(VLOOKUP(B91,'Egyéni lista'!$B$4:$L$263,11,0),0)</f>
        <v>0</v>
      </c>
    </row>
    <row r="92" spans="1:12" ht="15" hidden="1" customHeight="1" x14ac:dyDescent="0.2">
      <c r="A92" s="80" t="s">
        <v>109</v>
      </c>
      <c r="B92" s="103"/>
      <c r="C92" s="81">
        <f>IFERROR(VLOOKUP(B92,'Egyéni lista'!$B$4:$L$263,2,0),0)</f>
        <v>0</v>
      </c>
      <c r="D92" s="82">
        <f>IFERROR(VLOOKUP(B92,'Egyéni lista'!$B$4:$L$263,3,0),0)</f>
        <v>0</v>
      </c>
      <c r="E92" s="30">
        <f>IFERROR(VLOOKUP(B92,'Egyéni lista'!$B$4:$L$263,4,0),0)</f>
        <v>0</v>
      </c>
      <c r="F92" s="30">
        <f>IFERROR(VLOOKUP(B92,'Egyéni lista'!$B$4:$L$263,5,0),0)</f>
        <v>0</v>
      </c>
      <c r="G92" s="30">
        <f>IFERROR(VLOOKUP(B92,'Egyéni lista'!$B$4:$L$263,6,0),0)</f>
        <v>0</v>
      </c>
      <c r="H92" s="30">
        <f>IFERROR(VLOOKUP(B92,'Egyéni lista'!$B$4:$L$263,7,0),0)</f>
        <v>0</v>
      </c>
      <c r="I92" s="126">
        <f>IFERROR(VLOOKUP(B92,'Egyéni lista'!$B$4:$L$263,8,0),0)</f>
        <v>0</v>
      </c>
      <c r="J92" s="132">
        <f>IFERROR(VLOOKUP(B92,'Egyéni lista'!$B$4:$L$263,9,0),0)</f>
        <v>0</v>
      </c>
      <c r="K92" s="26">
        <f>IFERROR(VLOOKUP(B92,'Egyéni lista'!$B$4:$L$263,10,0),0)</f>
        <v>0</v>
      </c>
      <c r="L92" s="87">
        <f>IFERROR(VLOOKUP(B92,'Egyéni lista'!$B$4:$L$263,11,0),0)</f>
        <v>0</v>
      </c>
    </row>
    <row r="93" spans="1:12" ht="15" hidden="1" customHeight="1" x14ac:dyDescent="0.2">
      <c r="A93" s="80" t="s">
        <v>110</v>
      </c>
      <c r="B93" s="103"/>
      <c r="C93" s="81">
        <f>IFERROR(VLOOKUP(B93,'Egyéni lista'!$B$4:$L$263,2,0),0)</f>
        <v>0</v>
      </c>
      <c r="D93" s="82">
        <f>IFERROR(VLOOKUP(B93,'Egyéni lista'!$B$4:$L$263,3,0),0)</f>
        <v>0</v>
      </c>
      <c r="E93" s="7">
        <f>IFERROR(VLOOKUP(B93,'Egyéni lista'!$B$4:$L$263,4,0),0)</f>
        <v>0</v>
      </c>
      <c r="F93" s="7">
        <f>IFERROR(VLOOKUP(B93,'Egyéni lista'!$B$4:$L$263,5,0),0)</f>
        <v>0</v>
      </c>
      <c r="G93" s="7">
        <f>IFERROR(VLOOKUP(B93,'Egyéni lista'!$B$4:$L$263,6,0),0)</f>
        <v>0</v>
      </c>
      <c r="H93" s="7">
        <f>IFERROR(VLOOKUP(B93,'Egyéni lista'!$B$4:$L$263,7,0),0)</f>
        <v>0</v>
      </c>
      <c r="I93" s="124">
        <f>IFERROR(VLOOKUP(B93,'Egyéni lista'!$B$4:$L$263,8,0),0)</f>
        <v>0</v>
      </c>
      <c r="J93" s="132">
        <f>IFERROR(VLOOKUP(B93,'Egyéni lista'!$B$4:$L$263,9,0),0)</f>
        <v>0</v>
      </c>
      <c r="K93" s="26">
        <f>IFERROR(VLOOKUP(B93,'Egyéni lista'!$B$4:$L$263,10,0),0)</f>
        <v>0</v>
      </c>
      <c r="L93" s="87">
        <f>IFERROR(VLOOKUP(B93,'Egyéni lista'!$B$4:$L$263,11,0),0)</f>
        <v>0</v>
      </c>
    </row>
    <row r="94" spans="1:12" ht="15" hidden="1" customHeight="1" x14ac:dyDescent="0.2">
      <c r="A94" s="80" t="s">
        <v>111</v>
      </c>
      <c r="B94" s="103"/>
      <c r="C94" s="81">
        <f>IFERROR(VLOOKUP(B94,'Egyéni lista'!$B$4:$L$263,2,0),0)</f>
        <v>0</v>
      </c>
      <c r="D94" s="82">
        <f>IFERROR(VLOOKUP(B94,'Egyéni lista'!$B$4:$L$263,3,0),0)</f>
        <v>0</v>
      </c>
      <c r="E94" s="7">
        <f>IFERROR(VLOOKUP(B94,'Egyéni lista'!$B$4:$L$263,4,0),0)</f>
        <v>0</v>
      </c>
      <c r="F94" s="7">
        <f>IFERROR(VLOOKUP(B94,'Egyéni lista'!$B$4:$L$263,5,0),0)</f>
        <v>0</v>
      </c>
      <c r="G94" s="7">
        <f>IFERROR(VLOOKUP(B94,'Egyéni lista'!$B$4:$L$263,6,0),0)</f>
        <v>0</v>
      </c>
      <c r="H94" s="7">
        <f>IFERROR(VLOOKUP(B94,'Egyéni lista'!$B$4:$L$263,7,0),0)</f>
        <v>0</v>
      </c>
      <c r="I94" s="124">
        <f>IFERROR(VLOOKUP(B94,'Egyéni lista'!$B$4:$L$263,8,0),0)</f>
        <v>0</v>
      </c>
      <c r="J94" s="132">
        <f>IFERROR(VLOOKUP(B94,'Egyéni lista'!$B$4:$L$263,9,0),0)</f>
        <v>0</v>
      </c>
      <c r="K94" s="26">
        <f>IFERROR(VLOOKUP(B94,'Egyéni lista'!$B$4:$L$263,10,0),0)</f>
        <v>0</v>
      </c>
      <c r="L94" s="87">
        <f>IFERROR(VLOOKUP(B94,'Egyéni lista'!$B$4:$L$263,11,0),0)</f>
        <v>0</v>
      </c>
    </row>
    <row r="95" spans="1:12" ht="15.75" hidden="1" customHeight="1" x14ac:dyDescent="0.2">
      <c r="A95" s="80" t="s">
        <v>112</v>
      </c>
      <c r="B95" s="103"/>
      <c r="C95" s="81">
        <f>IFERROR(VLOOKUP(B95,'Egyéni lista'!$B$4:$L$263,2,0),0)</f>
        <v>0</v>
      </c>
      <c r="D95" s="82">
        <f>IFERROR(VLOOKUP(B95,'Egyéni lista'!$B$4:$L$263,3,0),0)</f>
        <v>0</v>
      </c>
      <c r="E95" s="7">
        <f>IFERROR(VLOOKUP(B95,'Egyéni lista'!$B$4:$L$263,4,0),0)</f>
        <v>0</v>
      </c>
      <c r="F95" s="7">
        <f>IFERROR(VLOOKUP(B95,'Egyéni lista'!$B$4:$L$263,5,0),0)</f>
        <v>0</v>
      </c>
      <c r="G95" s="7">
        <f>IFERROR(VLOOKUP(B95,'Egyéni lista'!$B$4:$L$263,6,0),0)</f>
        <v>0</v>
      </c>
      <c r="H95" s="7">
        <f>IFERROR(VLOOKUP(B95,'Egyéni lista'!$B$4:$L$263,7,0),0)</f>
        <v>0</v>
      </c>
      <c r="I95" s="124">
        <f>IFERROR(VLOOKUP(B95,'Egyéni lista'!$B$4:$L$263,8,0),0)</f>
        <v>0</v>
      </c>
      <c r="J95" s="132">
        <f>IFERROR(VLOOKUP(B95,'Egyéni lista'!$B$4:$L$263,9,0),0)</f>
        <v>0</v>
      </c>
      <c r="K95" s="26">
        <f>IFERROR(VLOOKUP(B95,'Egyéni lista'!$B$4:$L$263,10,0),0)</f>
        <v>0</v>
      </c>
      <c r="L95" s="87">
        <f>IFERROR(VLOOKUP(B95,'Egyéni lista'!$B$4:$L$263,11,0),0)</f>
        <v>0</v>
      </c>
    </row>
    <row r="96" spans="1:12" ht="15" hidden="1" customHeight="1" x14ac:dyDescent="0.2">
      <c r="A96" s="80" t="s">
        <v>113</v>
      </c>
      <c r="B96" s="103"/>
      <c r="C96" s="81">
        <f>IFERROR(VLOOKUP(B96,'Egyéni lista'!$B$4:$L$263,2,0),0)</f>
        <v>0</v>
      </c>
      <c r="D96" s="82">
        <f>IFERROR(VLOOKUP(B96,'Egyéni lista'!$B$4:$L$263,3,0),0)</f>
        <v>0</v>
      </c>
      <c r="E96" s="7">
        <f>IFERROR(VLOOKUP(B96,'Egyéni lista'!$B$4:$L$263,4,0),0)</f>
        <v>0</v>
      </c>
      <c r="F96" s="7">
        <f>IFERROR(VLOOKUP(B96,'Egyéni lista'!$B$4:$L$263,5,0),0)</f>
        <v>0</v>
      </c>
      <c r="G96" s="7">
        <f>IFERROR(VLOOKUP(B96,'Egyéni lista'!$B$4:$L$263,6,0),0)</f>
        <v>0</v>
      </c>
      <c r="H96" s="7">
        <f>IFERROR(VLOOKUP(B96,'Egyéni lista'!$B$4:$L$263,7,0),0)</f>
        <v>0</v>
      </c>
      <c r="I96" s="124">
        <f>IFERROR(VLOOKUP(B96,'Egyéni lista'!$B$4:$L$263,8,0),0)</f>
        <v>0</v>
      </c>
      <c r="J96" s="132">
        <f>IFERROR(VLOOKUP(B96,'Egyéni lista'!$B$4:$L$263,9,0),0)</f>
        <v>0</v>
      </c>
      <c r="K96" s="26">
        <f>IFERROR(VLOOKUP(B96,'Egyéni lista'!$B$4:$L$263,10,0),0)</f>
        <v>0</v>
      </c>
      <c r="L96" s="87">
        <f>IFERROR(VLOOKUP(B96,'Egyéni lista'!$B$4:$L$263,11,0),0)</f>
        <v>0</v>
      </c>
    </row>
    <row r="97" spans="1:12" ht="15" hidden="1" customHeight="1" x14ac:dyDescent="0.2">
      <c r="A97" s="80" t="s">
        <v>114</v>
      </c>
      <c r="B97" s="103"/>
      <c r="C97" s="81">
        <f>IFERROR(VLOOKUP(B97,'Egyéni lista'!$B$4:$L$263,2,0),0)</f>
        <v>0</v>
      </c>
      <c r="D97" s="82">
        <f>IFERROR(VLOOKUP(B97,'Egyéni lista'!$B$4:$L$263,3,0),0)</f>
        <v>0</v>
      </c>
      <c r="E97" s="7">
        <f>IFERROR(VLOOKUP(B97,'Egyéni lista'!$B$4:$L$263,4,0),0)</f>
        <v>0</v>
      </c>
      <c r="F97" s="7">
        <f>IFERROR(VLOOKUP(B97,'Egyéni lista'!$B$4:$L$263,5,0),0)</f>
        <v>0</v>
      </c>
      <c r="G97" s="7">
        <f>IFERROR(VLOOKUP(B97,'Egyéni lista'!$B$4:$L$263,6,0),0)</f>
        <v>0</v>
      </c>
      <c r="H97" s="7">
        <f>IFERROR(VLOOKUP(B97,'Egyéni lista'!$B$4:$L$263,7,0),0)</f>
        <v>0</v>
      </c>
      <c r="I97" s="124">
        <f>IFERROR(VLOOKUP(B97,'Egyéni lista'!$B$4:$L$263,8,0),0)</f>
        <v>0</v>
      </c>
      <c r="J97" s="132">
        <f>IFERROR(VLOOKUP(B97,'Egyéni lista'!$B$4:$L$263,9,0),0)</f>
        <v>0</v>
      </c>
      <c r="K97" s="26">
        <f>IFERROR(VLOOKUP(B97,'Egyéni lista'!$B$4:$L$263,10,0),0)</f>
        <v>0</v>
      </c>
      <c r="L97" s="87">
        <f>IFERROR(VLOOKUP(B97,'Egyéni lista'!$B$4:$L$263,11,0),0)</f>
        <v>0</v>
      </c>
    </row>
    <row r="98" spans="1:12" ht="15" hidden="1" customHeight="1" x14ac:dyDescent="0.2">
      <c r="A98" s="80" t="s">
        <v>115</v>
      </c>
      <c r="B98" s="103"/>
      <c r="C98" s="81">
        <f>IFERROR(VLOOKUP(B98,'Egyéni lista'!$B$4:$L$263,2,0),0)</f>
        <v>0</v>
      </c>
      <c r="D98" s="82">
        <f>IFERROR(VLOOKUP(B98,'Egyéni lista'!$B$4:$L$263,3,0),0)</f>
        <v>0</v>
      </c>
      <c r="E98" s="7">
        <f>IFERROR(VLOOKUP(B98,'Egyéni lista'!$B$4:$L$263,4,0),0)</f>
        <v>0</v>
      </c>
      <c r="F98" s="7">
        <f>IFERROR(VLOOKUP(B98,'Egyéni lista'!$B$4:$L$263,5,0),0)</f>
        <v>0</v>
      </c>
      <c r="G98" s="7">
        <f>IFERROR(VLOOKUP(B98,'Egyéni lista'!$B$4:$L$263,6,0),0)</f>
        <v>0</v>
      </c>
      <c r="H98" s="7">
        <f>IFERROR(VLOOKUP(B98,'Egyéni lista'!$B$4:$L$263,7,0),0)</f>
        <v>0</v>
      </c>
      <c r="I98" s="124">
        <f>IFERROR(VLOOKUP(B98,'Egyéni lista'!$B$4:$L$263,8,0),0)</f>
        <v>0</v>
      </c>
      <c r="J98" s="132">
        <f>IFERROR(VLOOKUP(B98,'Egyéni lista'!$B$4:$L$263,9,0),0)</f>
        <v>0</v>
      </c>
      <c r="K98" s="26">
        <f>IFERROR(VLOOKUP(B98,'Egyéni lista'!$B$4:$L$263,10,0),0)</f>
        <v>0</v>
      </c>
      <c r="L98" s="87">
        <f>IFERROR(VLOOKUP(B98,'Egyéni lista'!$B$4:$L$263,11,0),0)</f>
        <v>0</v>
      </c>
    </row>
    <row r="99" spans="1:12" ht="15.75" hidden="1" customHeight="1" x14ac:dyDescent="0.2">
      <c r="A99" s="80" t="s">
        <v>116</v>
      </c>
      <c r="B99" s="103"/>
      <c r="C99" s="81">
        <f>IFERROR(VLOOKUP(B99,'Egyéni lista'!$B$4:$L$263,2,0),0)</f>
        <v>0</v>
      </c>
      <c r="D99" s="82">
        <f>IFERROR(VLOOKUP(B99,'Egyéni lista'!$B$4:$L$263,3,0),0)</f>
        <v>0</v>
      </c>
      <c r="E99" s="7">
        <f>IFERROR(VLOOKUP(B99,'Egyéni lista'!$B$4:$L$263,4,0),0)</f>
        <v>0</v>
      </c>
      <c r="F99" s="7">
        <f>IFERROR(VLOOKUP(B99,'Egyéni lista'!$B$4:$L$263,5,0),0)</f>
        <v>0</v>
      </c>
      <c r="G99" s="7">
        <f>IFERROR(VLOOKUP(B99,'Egyéni lista'!$B$4:$L$263,6,0),0)</f>
        <v>0</v>
      </c>
      <c r="H99" s="7">
        <f>IFERROR(VLOOKUP(B99,'Egyéni lista'!$B$4:$L$263,7,0),0)</f>
        <v>0</v>
      </c>
      <c r="I99" s="124">
        <f>IFERROR(VLOOKUP(B99,'Egyéni lista'!$B$4:$L$263,8,0),0)</f>
        <v>0</v>
      </c>
      <c r="J99" s="132">
        <f>IFERROR(VLOOKUP(B99,'Egyéni lista'!$B$4:$L$263,9,0),0)</f>
        <v>0</v>
      </c>
      <c r="K99" s="26">
        <f>IFERROR(VLOOKUP(B99,'Egyéni lista'!$B$4:$L$263,10,0),0)</f>
        <v>0</v>
      </c>
      <c r="L99" s="87">
        <f>IFERROR(VLOOKUP(B99,'Egyéni lista'!$B$4:$L$263,11,0),0)</f>
        <v>0</v>
      </c>
    </row>
    <row r="100" spans="1:12" ht="15" hidden="1" customHeight="1" x14ac:dyDescent="0.2">
      <c r="A100" s="80" t="s">
        <v>117</v>
      </c>
      <c r="B100" s="103"/>
      <c r="C100" s="81">
        <f>IFERROR(VLOOKUP(B100,'Egyéni lista'!$B$4:$L$263,2,0),0)</f>
        <v>0</v>
      </c>
      <c r="D100" s="82">
        <f>IFERROR(VLOOKUP(B100,'Egyéni lista'!$B$4:$L$263,3,0),0)</f>
        <v>0</v>
      </c>
      <c r="E100" s="7">
        <f>IFERROR(VLOOKUP(B100,'Egyéni lista'!$B$4:$L$263,4,0),0)</f>
        <v>0</v>
      </c>
      <c r="F100" s="7">
        <f>IFERROR(VLOOKUP(B100,'Egyéni lista'!$B$4:$L$263,5,0),0)</f>
        <v>0</v>
      </c>
      <c r="G100" s="7">
        <f>IFERROR(VLOOKUP(B100,'Egyéni lista'!$B$4:$L$263,6,0),0)</f>
        <v>0</v>
      </c>
      <c r="H100" s="7">
        <f>IFERROR(VLOOKUP(B100,'Egyéni lista'!$B$4:$L$263,7,0),0)</f>
        <v>0</v>
      </c>
      <c r="I100" s="124">
        <f>IFERROR(VLOOKUP(B100,'Egyéni lista'!$B$4:$L$263,8,0),0)</f>
        <v>0</v>
      </c>
      <c r="J100" s="132">
        <f>IFERROR(VLOOKUP(B100,'Egyéni lista'!$B$4:$L$263,9,0),0)</f>
        <v>0</v>
      </c>
      <c r="K100" s="26">
        <f>IFERROR(VLOOKUP(B100,'Egyéni lista'!$B$4:$L$263,10,0),0)</f>
        <v>0</v>
      </c>
      <c r="L100" s="87">
        <f>IFERROR(VLOOKUP(B100,'Egyéni lista'!$B$4:$L$263,11,0),0)</f>
        <v>0</v>
      </c>
    </row>
    <row r="101" spans="1:12" ht="15" hidden="1" customHeight="1" x14ac:dyDescent="0.2">
      <c r="A101" s="80" t="s">
        <v>118</v>
      </c>
      <c r="B101" s="103"/>
      <c r="C101" s="81">
        <f>IFERROR(VLOOKUP(B101,'Egyéni lista'!$B$4:$L$263,2,0),0)</f>
        <v>0</v>
      </c>
      <c r="D101" s="82">
        <f>IFERROR(VLOOKUP(B101,'Egyéni lista'!$B$4:$L$263,3,0),0)</f>
        <v>0</v>
      </c>
      <c r="E101" s="7">
        <f>IFERROR(VLOOKUP(B101,'Egyéni lista'!$B$4:$L$263,4,0),0)</f>
        <v>0</v>
      </c>
      <c r="F101" s="7">
        <f>IFERROR(VLOOKUP(B101,'Egyéni lista'!$B$4:$L$263,5,0),0)</f>
        <v>0</v>
      </c>
      <c r="G101" s="7">
        <f>IFERROR(VLOOKUP(B101,'Egyéni lista'!$B$4:$L$263,6,0),0)</f>
        <v>0</v>
      </c>
      <c r="H101" s="7">
        <f>IFERROR(VLOOKUP(B101,'Egyéni lista'!$B$4:$L$263,7,0),0)</f>
        <v>0</v>
      </c>
      <c r="I101" s="124">
        <f>IFERROR(VLOOKUP(B101,'Egyéni lista'!$B$4:$L$263,8,0),0)</f>
        <v>0</v>
      </c>
      <c r="J101" s="132">
        <f>IFERROR(VLOOKUP(B101,'Egyéni lista'!$B$4:$L$263,9,0),0)</f>
        <v>0</v>
      </c>
      <c r="K101" s="26">
        <f>IFERROR(VLOOKUP(B101,'Egyéni lista'!$B$4:$L$263,10,0),0)</f>
        <v>0</v>
      </c>
      <c r="L101" s="87">
        <f>IFERROR(VLOOKUP(B101,'Egyéni lista'!$B$4:$L$263,11,0),0)</f>
        <v>0</v>
      </c>
    </row>
    <row r="102" spans="1:12" ht="15" hidden="1" customHeight="1" x14ac:dyDescent="0.2">
      <c r="A102" s="80" t="s">
        <v>119</v>
      </c>
      <c r="B102" s="103"/>
      <c r="C102" s="81">
        <f>IFERROR(VLOOKUP(B102,'Egyéni lista'!$B$4:$L$263,2,0),0)</f>
        <v>0</v>
      </c>
      <c r="D102" s="82">
        <f>IFERROR(VLOOKUP(B102,'Egyéni lista'!$B$4:$L$263,3,0),0)</f>
        <v>0</v>
      </c>
      <c r="E102" s="7">
        <f>IFERROR(VLOOKUP(B102,'Egyéni lista'!$B$4:$L$263,4,0),0)</f>
        <v>0</v>
      </c>
      <c r="F102" s="7">
        <f>IFERROR(VLOOKUP(B102,'Egyéni lista'!$B$4:$L$263,5,0),0)</f>
        <v>0</v>
      </c>
      <c r="G102" s="7">
        <f>IFERROR(VLOOKUP(B102,'Egyéni lista'!$B$4:$L$263,6,0),0)</f>
        <v>0</v>
      </c>
      <c r="H102" s="7">
        <f>IFERROR(VLOOKUP(B102,'Egyéni lista'!$B$4:$L$263,7,0),0)</f>
        <v>0</v>
      </c>
      <c r="I102" s="124">
        <f>IFERROR(VLOOKUP(B102,'Egyéni lista'!$B$4:$L$263,8,0),0)</f>
        <v>0</v>
      </c>
      <c r="J102" s="132">
        <f>IFERROR(VLOOKUP(B102,'Egyéni lista'!$B$4:$L$263,9,0),0)</f>
        <v>0</v>
      </c>
      <c r="K102" s="26">
        <f>IFERROR(VLOOKUP(B102,'Egyéni lista'!$B$4:$L$263,10,0),0)</f>
        <v>0</v>
      </c>
      <c r="L102" s="87">
        <f>IFERROR(VLOOKUP(B102,'Egyéni lista'!$B$4:$L$263,11,0),0)</f>
        <v>0</v>
      </c>
    </row>
    <row r="103" spans="1:12" ht="15.75" hidden="1" customHeight="1" x14ac:dyDescent="0.2">
      <c r="A103" s="80" t="s">
        <v>120</v>
      </c>
      <c r="B103" s="103"/>
      <c r="C103" s="81">
        <f>IFERROR(VLOOKUP(B103,'Egyéni lista'!$B$4:$L$263,2,0),0)</f>
        <v>0</v>
      </c>
      <c r="D103" s="82">
        <f>IFERROR(VLOOKUP(B103,'Egyéni lista'!$B$4:$L$263,3,0),0)</f>
        <v>0</v>
      </c>
      <c r="E103" s="7">
        <f>IFERROR(VLOOKUP(B103,'Egyéni lista'!$B$4:$L$263,4,0),0)</f>
        <v>0</v>
      </c>
      <c r="F103" s="7">
        <f>IFERROR(VLOOKUP(B103,'Egyéni lista'!$B$4:$L$263,5,0),0)</f>
        <v>0</v>
      </c>
      <c r="G103" s="7">
        <f>IFERROR(VLOOKUP(B103,'Egyéni lista'!$B$4:$L$263,6,0),0)</f>
        <v>0</v>
      </c>
      <c r="H103" s="7">
        <f>IFERROR(VLOOKUP(B103,'Egyéni lista'!$B$4:$L$263,7,0),0)</f>
        <v>0</v>
      </c>
      <c r="I103" s="124">
        <f>IFERROR(VLOOKUP(B103,'Egyéni lista'!$B$4:$L$263,8,0),0)</f>
        <v>0</v>
      </c>
      <c r="J103" s="132">
        <f>IFERROR(VLOOKUP(B103,'Egyéni lista'!$B$4:$L$263,9,0),0)</f>
        <v>0</v>
      </c>
      <c r="K103" s="26">
        <f>IFERROR(VLOOKUP(B103,'Egyéni lista'!$B$4:$L$263,10,0),0)</f>
        <v>0</v>
      </c>
      <c r="L103" s="87">
        <f>IFERROR(VLOOKUP(B103,'Egyéni lista'!$B$4:$L$263,11,0),0)</f>
        <v>0</v>
      </c>
    </row>
    <row r="104" spans="1:12" ht="15" hidden="1" customHeight="1" x14ac:dyDescent="0.2">
      <c r="A104" s="80" t="s">
        <v>121</v>
      </c>
      <c r="B104" s="103"/>
      <c r="C104" s="81">
        <f>IFERROR(VLOOKUP(B104,'Egyéni lista'!$B$4:$L$263,2,0),0)</f>
        <v>0</v>
      </c>
      <c r="D104" s="82">
        <f>IFERROR(VLOOKUP(B104,'Egyéni lista'!$B$4:$L$263,3,0),0)</f>
        <v>0</v>
      </c>
      <c r="E104" s="7">
        <f>IFERROR(VLOOKUP(B104,'Egyéni lista'!$B$4:$L$263,4,0),0)</f>
        <v>0</v>
      </c>
      <c r="F104" s="7">
        <f>IFERROR(VLOOKUP(B104,'Egyéni lista'!$B$4:$L$263,5,0),0)</f>
        <v>0</v>
      </c>
      <c r="G104" s="7">
        <f>IFERROR(VLOOKUP(B104,'Egyéni lista'!$B$4:$L$263,6,0),0)</f>
        <v>0</v>
      </c>
      <c r="H104" s="7">
        <f>IFERROR(VLOOKUP(B104,'Egyéni lista'!$B$4:$L$263,7,0),0)</f>
        <v>0</v>
      </c>
      <c r="I104" s="124">
        <f>IFERROR(VLOOKUP(B104,'Egyéni lista'!$B$4:$L$263,8,0),0)</f>
        <v>0</v>
      </c>
      <c r="J104" s="132">
        <f>IFERROR(VLOOKUP(B104,'Egyéni lista'!$B$4:$L$263,9,0),0)</f>
        <v>0</v>
      </c>
      <c r="K104" s="26">
        <f>IFERROR(VLOOKUP(B104,'Egyéni lista'!$B$4:$L$263,10,0),0)</f>
        <v>0</v>
      </c>
      <c r="L104" s="87">
        <f>IFERROR(VLOOKUP(B104,'Egyéni lista'!$B$4:$L$263,11,0),0)</f>
        <v>0</v>
      </c>
    </row>
    <row r="105" spans="1:12" ht="15" hidden="1" customHeight="1" x14ac:dyDescent="0.2">
      <c r="A105" s="80" t="s">
        <v>122</v>
      </c>
      <c r="B105" s="103"/>
      <c r="C105" s="81">
        <f>IFERROR(VLOOKUP(B105,'Egyéni lista'!$B$4:$L$263,2,0),0)</f>
        <v>0</v>
      </c>
      <c r="D105" s="82">
        <f>IFERROR(VLOOKUP(B105,'Egyéni lista'!$B$4:$L$263,3,0),0)</f>
        <v>0</v>
      </c>
      <c r="E105" s="7">
        <f>IFERROR(VLOOKUP(B105,'Egyéni lista'!$B$4:$L$263,4,0),0)</f>
        <v>0</v>
      </c>
      <c r="F105" s="7">
        <f>IFERROR(VLOOKUP(B105,'Egyéni lista'!$B$4:$L$263,5,0),0)</f>
        <v>0</v>
      </c>
      <c r="G105" s="7">
        <f>IFERROR(VLOOKUP(B105,'Egyéni lista'!$B$4:$L$263,6,0),0)</f>
        <v>0</v>
      </c>
      <c r="H105" s="7">
        <f>IFERROR(VLOOKUP(B105,'Egyéni lista'!$B$4:$L$263,7,0),0)</f>
        <v>0</v>
      </c>
      <c r="I105" s="124">
        <f>IFERROR(VLOOKUP(B105,'Egyéni lista'!$B$4:$L$263,8,0),0)</f>
        <v>0</v>
      </c>
      <c r="J105" s="132">
        <f>IFERROR(VLOOKUP(B105,'Egyéni lista'!$B$4:$L$263,9,0),0)</f>
        <v>0</v>
      </c>
      <c r="K105" s="26">
        <f>IFERROR(VLOOKUP(B105,'Egyéni lista'!$B$4:$L$263,10,0),0)</f>
        <v>0</v>
      </c>
      <c r="L105" s="87">
        <f>IFERROR(VLOOKUP(B105,'Egyéni lista'!$B$4:$L$263,11,0),0)</f>
        <v>0</v>
      </c>
    </row>
    <row r="106" spans="1:12" ht="15" hidden="1" customHeight="1" x14ac:dyDescent="0.2">
      <c r="A106" s="80" t="s">
        <v>123</v>
      </c>
      <c r="B106" s="103"/>
      <c r="C106" s="81">
        <f>IFERROR(VLOOKUP(B106,'Egyéni lista'!$B$4:$L$263,2,0),0)</f>
        <v>0</v>
      </c>
      <c r="D106" s="82">
        <f>IFERROR(VLOOKUP(B106,'Egyéni lista'!$B$4:$L$263,3,0),0)</f>
        <v>0</v>
      </c>
      <c r="E106" s="7">
        <f>IFERROR(VLOOKUP(B106,'Egyéni lista'!$B$4:$L$263,4,0),0)</f>
        <v>0</v>
      </c>
      <c r="F106" s="7">
        <f>IFERROR(VLOOKUP(B106,'Egyéni lista'!$B$4:$L$263,5,0),0)</f>
        <v>0</v>
      </c>
      <c r="G106" s="7">
        <f>IFERROR(VLOOKUP(B106,'Egyéni lista'!$B$4:$L$263,6,0),0)</f>
        <v>0</v>
      </c>
      <c r="H106" s="7">
        <f>IFERROR(VLOOKUP(B106,'Egyéni lista'!$B$4:$L$263,7,0),0)</f>
        <v>0</v>
      </c>
      <c r="I106" s="124">
        <f>IFERROR(VLOOKUP(B106,'Egyéni lista'!$B$4:$L$263,8,0),0)</f>
        <v>0</v>
      </c>
      <c r="J106" s="132">
        <f>IFERROR(VLOOKUP(B106,'Egyéni lista'!$B$4:$L$263,9,0),0)</f>
        <v>0</v>
      </c>
      <c r="K106" s="26">
        <f>IFERROR(VLOOKUP(B106,'Egyéni lista'!$B$4:$L$263,10,0),0)</f>
        <v>0</v>
      </c>
      <c r="L106" s="87">
        <f>IFERROR(VLOOKUP(B106,'Egyéni lista'!$B$4:$L$263,11,0),0)</f>
        <v>0</v>
      </c>
    </row>
    <row r="107" spans="1:12" ht="15.75" hidden="1" customHeight="1" x14ac:dyDescent="0.2">
      <c r="A107" s="80" t="s">
        <v>124</v>
      </c>
      <c r="B107" s="103"/>
      <c r="C107" s="81">
        <f>IFERROR(VLOOKUP(B107,'Egyéni lista'!$B$4:$L$263,2,0),0)</f>
        <v>0</v>
      </c>
      <c r="D107" s="82">
        <f>IFERROR(VLOOKUP(B107,'Egyéni lista'!$B$4:$L$263,3,0),0)</f>
        <v>0</v>
      </c>
      <c r="E107" s="7">
        <f>IFERROR(VLOOKUP(B107,'Egyéni lista'!$B$4:$L$263,4,0),0)</f>
        <v>0</v>
      </c>
      <c r="F107" s="7">
        <f>IFERROR(VLOOKUP(B107,'Egyéni lista'!$B$4:$L$263,5,0),0)</f>
        <v>0</v>
      </c>
      <c r="G107" s="7">
        <f>IFERROR(VLOOKUP(B107,'Egyéni lista'!$B$4:$L$263,6,0),0)</f>
        <v>0</v>
      </c>
      <c r="H107" s="7">
        <f>IFERROR(VLOOKUP(B107,'Egyéni lista'!$B$4:$L$263,7,0),0)</f>
        <v>0</v>
      </c>
      <c r="I107" s="124">
        <f>IFERROR(VLOOKUP(B107,'Egyéni lista'!$B$4:$L$263,8,0),0)</f>
        <v>0</v>
      </c>
      <c r="J107" s="132">
        <f>IFERROR(VLOOKUP(B107,'Egyéni lista'!$B$4:$L$263,9,0),0)</f>
        <v>0</v>
      </c>
      <c r="K107" s="26">
        <f>IFERROR(VLOOKUP(B107,'Egyéni lista'!$B$4:$L$263,10,0),0)</f>
        <v>0</v>
      </c>
      <c r="L107" s="87">
        <f>IFERROR(VLOOKUP(B107,'Egyéni lista'!$B$4:$L$263,11,0),0)</f>
        <v>0</v>
      </c>
    </row>
    <row r="108" spans="1:12" ht="15" hidden="1" customHeight="1" x14ac:dyDescent="0.2">
      <c r="A108" s="80" t="s">
        <v>125</v>
      </c>
      <c r="B108" s="103"/>
      <c r="C108" s="81">
        <f>IFERROR(VLOOKUP(B108,'Egyéni lista'!$B$4:$L$263,2,0),0)</f>
        <v>0</v>
      </c>
      <c r="D108" s="82">
        <f>IFERROR(VLOOKUP(B108,'Egyéni lista'!$B$4:$L$263,3,0),0)</f>
        <v>0</v>
      </c>
      <c r="E108" s="7">
        <f>IFERROR(VLOOKUP(B108,'Egyéni lista'!$B$4:$L$263,4,0),0)</f>
        <v>0</v>
      </c>
      <c r="F108" s="7">
        <f>IFERROR(VLOOKUP(B108,'Egyéni lista'!$B$4:$L$263,5,0),0)</f>
        <v>0</v>
      </c>
      <c r="G108" s="7">
        <f>IFERROR(VLOOKUP(B108,'Egyéni lista'!$B$4:$L$263,6,0),0)</f>
        <v>0</v>
      </c>
      <c r="H108" s="7">
        <f>IFERROR(VLOOKUP(B108,'Egyéni lista'!$B$4:$L$263,7,0),0)</f>
        <v>0</v>
      </c>
      <c r="I108" s="124">
        <f>IFERROR(VLOOKUP(B108,'Egyéni lista'!$B$4:$L$263,8,0),0)</f>
        <v>0</v>
      </c>
      <c r="J108" s="132">
        <f>IFERROR(VLOOKUP(B108,'Egyéni lista'!$B$4:$L$263,9,0),0)</f>
        <v>0</v>
      </c>
      <c r="K108" s="26">
        <f>IFERROR(VLOOKUP(B108,'Egyéni lista'!$B$4:$L$263,10,0),0)</f>
        <v>0</v>
      </c>
      <c r="L108" s="87">
        <f>IFERROR(VLOOKUP(B108,'Egyéni lista'!$B$4:$L$263,11,0),0)</f>
        <v>0</v>
      </c>
    </row>
    <row r="109" spans="1:12" ht="15" hidden="1" customHeight="1" x14ac:dyDescent="0.2">
      <c r="A109" s="80" t="s">
        <v>126</v>
      </c>
      <c r="B109" s="103"/>
      <c r="C109" s="81">
        <f>IFERROR(VLOOKUP(B109,'Egyéni lista'!$B$4:$L$263,2,0),0)</f>
        <v>0</v>
      </c>
      <c r="D109" s="82">
        <f>IFERROR(VLOOKUP(B109,'Egyéni lista'!$B$4:$L$263,3,0),0)</f>
        <v>0</v>
      </c>
      <c r="E109" s="7">
        <f>IFERROR(VLOOKUP(B109,'Egyéni lista'!$B$4:$L$263,4,0),0)</f>
        <v>0</v>
      </c>
      <c r="F109" s="7">
        <f>IFERROR(VLOOKUP(B109,'Egyéni lista'!$B$4:$L$263,5,0),0)</f>
        <v>0</v>
      </c>
      <c r="G109" s="7">
        <f>IFERROR(VLOOKUP(B109,'Egyéni lista'!$B$4:$L$263,6,0),0)</f>
        <v>0</v>
      </c>
      <c r="H109" s="7">
        <f>IFERROR(VLOOKUP(B109,'Egyéni lista'!$B$4:$L$263,7,0),0)</f>
        <v>0</v>
      </c>
      <c r="I109" s="124">
        <f>IFERROR(VLOOKUP(B109,'Egyéni lista'!$B$4:$L$263,8,0),0)</f>
        <v>0</v>
      </c>
      <c r="J109" s="132">
        <f>IFERROR(VLOOKUP(B109,'Egyéni lista'!$B$4:$L$263,9,0),0)</f>
        <v>0</v>
      </c>
      <c r="K109" s="26">
        <f>IFERROR(VLOOKUP(B109,'Egyéni lista'!$B$4:$L$263,10,0),0)</f>
        <v>0</v>
      </c>
      <c r="L109" s="87">
        <f>IFERROR(VLOOKUP(B109,'Egyéni lista'!$B$4:$L$263,11,0),0)</f>
        <v>0</v>
      </c>
    </row>
    <row r="110" spans="1:12" ht="15" hidden="1" customHeight="1" x14ac:dyDescent="0.2">
      <c r="A110" s="80" t="s">
        <v>127</v>
      </c>
      <c r="B110" s="103"/>
      <c r="C110" s="81">
        <f>IFERROR(VLOOKUP(B110,'Egyéni lista'!$B$4:$L$263,2,0),0)</f>
        <v>0</v>
      </c>
      <c r="D110" s="82">
        <f>IFERROR(VLOOKUP(B110,'Egyéni lista'!$B$4:$L$263,3,0),0)</f>
        <v>0</v>
      </c>
      <c r="E110" s="7">
        <f>IFERROR(VLOOKUP(B110,'Egyéni lista'!$B$4:$L$263,4,0),0)</f>
        <v>0</v>
      </c>
      <c r="F110" s="7">
        <f>IFERROR(VLOOKUP(B110,'Egyéni lista'!$B$4:$L$263,5,0),0)</f>
        <v>0</v>
      </c>
      <c r="G110" s="7">
        <f>IFERROR(VLOOKUP(B110,'Egyéni lista'!$B$4:$L$263,6,0),0)</f>
        <v>0</v>
      </c>
      <c r="H110" s="7">
        <f>IFERROR(VLOOKUP(B110,'Egyéni lista'!$B$4:$L$263,7,0),0)</f>
        <v>0</v>
      </c>
      <c r="I110" s="124">
        <f>IFERROR(VLOOKUP(B110,'Egyéni lista'!$B$4:$L$263,8,0),0)</f>
        <v>0</v>
      </c>
      <c r="J110" s="132">
        <f>IFERROR(VLOOKUP(B110,'Egyéni lista'!$B$4:$L$263,9,0),0)</f>
        <v>0</v>
      </c>
      <c r="K110" s="26">
        <f>IFERROR(VLOOKUP(B110,'Egyéni lista'!$B$4:$L$263,10,0),0)</f>
        <v>0</v>
      </c>
      <c r="L110" s="87">
        <f>IFERROR(VLOOKUP(B110,'Egyéni lista'!$B$4:$L$263,11,0),0)</f>
        <v>0</v>
      </c>
    </row>
    <row r="111" spans="1:12" ht="15.75" hidden="1" customHeight="1" x14ac:dyDescent="0.2">
      <c r="A111" s="80" t="s">
        <v>128</v>
      </c>
      <c r="B111" s="103"/>
      <c r="C111" s="81">
        <f>IFERROR(VLOOKUP(B111,'Egyéni lista'!$B$4:$L$263,2,0),0)</f>
        <v>0</v>
      </c>
      <c r="D111" s="82">
        <f>IFERROR(VLOOKUP(B111,'Egyéni lista'!$B$4:$L$263,3,0),0)</f>
        <v>0</v>
      </c>
      <c r="E111" s="7">
        <f>IFERROR(VLOOKUP(B111,'Egyéni lista'!$B$4:$L$263,4,0),0)</f>
        <v>0</v>
      </c>
      <c r="F111" s="7">
        <f>IFERROR(VLOOKUP(B111,'Egyéni lista'!$B$4:$L$263,5,0),0)</f>
        <v>0</v>
      </c>
      <c r="G111" s="7">
        <f>IFERROR(VLOOKUP(B111,'Egyéni lista'!$B$4:$L$263,6,0),0)</f>
        <v>0</v>
      </c>
      <c r="H111" s="7">
        <f>IFERROR(VLOOKUP(B111,'Egyéni lista'!$B$4:$L$263,7,0),0)</f>
        <v>0</v>
      </c>
      <c r="I111" s="124">
        <f>IFERROR(VLOOKUP(B111,'Egyéni lista'!$B$4:$L$263,8,0),0)</f>
        <v>0</v>
      </c>
      <c r="J111" s="132">
        <f>IFERROR(VLOOKUP(B111,'Egyéni lista'!$B$4:$L$263,9,0),0)</f>
        <v>0</v>
      </c>
      <c r="K111" s="26">
        <f>IFERROR(VLOOKUP(B111,'Egyéni lista'!$B$4:$L$263,10,0),0)</f>
        <v>0</v>
      </c>
      <c r="L111" s="87">
        <f>IFERROR(VLOOKUP(B111,'Egyéni lista'!$B$4:$L$263,11,0),0)</f>
        <v>0</v>
      </c>
    </row>
    <row r="112" spans="1:12" ht="15" hidden="1" customHeight="1" x14ac:dyDescent="0.2">
      <c r="A112" s="80" t="s">
        <v>129</v>
      </c>
      <c r="B112" s="103"/>
      <c r="C112" s="81">
        <f>IFERROR(VLOOKUP(B112,'Egyéni lista'!$B$4:$L$263,2,0),0)</f>
        <v>0</v>
      </c>
      <c r="D112" s="82">
        <f>IFERROR(VLOOKUP(B112,'Egyéni lista'!$B$4:$L$263,3,0),0)</f>
        <v>0</v>
      </c>
      <c r="E112" s="7">
        <f>IFERROR(VLOOKUP(B112,'Egyéni lista'!$B$4:$L$263,4,0),0)</f>
        <v>0</v>
      </c>
      <c r="F112" s="7">
        <f>IFERROR(VLOOKUP(B112,'Egyéni lista'!$B$4:$L$263,5,0),0)</f>
        <v>0</v>
      </c>
      <c r="G112" s="7">
        <f>IFERROR(VLOOKUP(B112,'Egyéni lista'!$B$4:$L$263,6,0),0)</f>
        <v>0</v>
      </c>
      <c r="H112" s="7">
        <f>IFERROR(VLOOKUP(B112,'Egyéni lista'!$B$4:$L$263,7,0),0)</f>
        <v>0</v>
      </c>
      <c r="I112" s="124">
        <f>IFERROR(VLOOKUP(B112,'Egyéni lista'!$B$4:$L$263,8,0),0)</f>
        <v>0</v>
      </c>
      <c r="J112" s="132">
        <f>IFERROR(VLOOKUP(B112,'Egyéni lista'!$B$4:$L$263,9,0),0)</f>
        <v>0</v>
      </c>
      <c r="K112" s="26">
        <f>IFERROR(VLOOKUP(B112,'Egyéni lista'!$B$4:$L$263,10,0),0)</f>
        <v>0</v>
      </c>
      <c r="L112" s="87">
        <f>IFERROR(VLOOKUP(B112,'Egyéni lista'!$B$4:$L$263,11,0),0)</f>
        <v>0</v>
      </c>
    </row>
    <row r="113" spans="1:12" ht="15" hidden="1" customHeight="1" x14ac:dyDescent="0.2">
      <c r="A113" s="80" t="s">
        <v>130</v>
      </c>
      <c r="B113" s="103"/>
      <c r="C113" s="81">
        <f>IFERROR(VLOOKUP(B113,'Egyéni lista'!$B$4:$L$263,2,0),0)</f>
        <v>0</v>
      </c>
      <c r="D113" s="82">
        <f>IFERROR(VLOOKUP(B113,'Egyéni lista'!$B$4:$L$263,3,0),0)</f>
        <v>0</v>
      </c>
      <c r="E113" s="7">
        <f>IFERROR(VLOOKUP(B113,'Egyéni lista'!$B$4:$L$263,4,0),0)</f>
        <v>0</v>
      </c>
      <c r="F113" s="7">
        <f>IFERROR(VLOOKUP(B113,'Egyéni lista'!$B$4:$L$263,5,0),0)</f>
        <v>0</v>
      </c>
      <c r="G113" s="7">
        <f>IFERROR(VLOOKUP(B113,'Egyéni lista'!$B$4:$L$263,6,0),0)</f>
        <v>0</v>
      </c>
      <c r="H113" s="7">
        <f>IFERROR(VLOOKUP(B113,'Egyéni lista'!$B$4:$L$263,7,0),0)</f>
        <v>0</v>
      </c>
      <c r="I113" s="124">
        <f>IFERROR(VLOOKUP(B113,'Egyéni lista'!$B$4:$L$263,8,0),0)</f>
        <v>0</v>
      </c>
      <c r="J113" s="132">
        <f>IFERROR(VLOOKUP(B113,'Egyéni lista'!$B$4:$L$263,9,0),0)</f>
        <v>0</v>
      </c>
      <c r="K113" s="26">
        <f>IFERROR(VLOOKUP(B113,'Egyéni lista'!$B$4:$L$263,10,0),0)</f>
        <v>0</v>
      </c>
      <c r="L113" s="87">
        <f>IFERROR(VLOOKUP(B113,'Egyéni lista'!$B$4:$L$263,11,0),0)</f>
        <v>0</v>
      </c>
    </row>
    <row r="114" spans="1:12" ht="15" hidden="1" customHeight="1" x14ac:dyDescent="0.2">
      <c r="A114" s="80" t="s">
        <v>131</v>
      </c>
      <c r="B114" s="103"/>
      <c r="C114" s="81">
        <f>IFERROR(VLOOKUP(B114,'Egyéni lista'!$B$4:$L$263,2,0),0)</f>
        <v>0</v>
      </c>
      <c r="D114" s="82">
        <f>IFERROR(VLOOKUP(B114,'Egyéni lista'!$B$4:$L$263,3,0),0)</f>
        <v>0</v>
      </c>
      <c r="E114" s="7">
        <f>IFERROR(VLOOKUP(B114,'Egyéni lista'!$B$4:$L$263,4,0),0)</f>
        <v>0</v>
      </c>
      <c r="F114" s="7">
        <f>IFERROR(VLOOKUP(B114,'Egyéni lista'!$B$4:$L$263,5,0),0)</f>
        <v>0</v>
      </c>
      <c r="G114" s="7">
        <f>IFERROR(VLOOKUP(B114,'Egyéni lista'!$B$4:$L$263,6,0),0)</f>
        <v>0</v>
      </c>
      <c r="H114" s="7">
        <f>IFERROR(VLOOKUP(B114,'Egyéni lista'!$B$4:$L$263,7,0),0)</f>
        <v>0</v>
      </c>
      <c r="I114" s="124">
        <f>IFERROR(VLOOKUP(B114,'Egyéni lista'!$B$4:$L$263,8,0),0)</f>
        <v>0</v>
      </c>
      <c r="J114" s="132">
        <f>IFERROR(VLOOKUP(B114,'Egyéni lista'!$B$4:$L$263,9,0),0)</f>
        <v>0</v>
      </c>
      <c r="K114" s="26">
        <f>IFERROR(VLOOKUP(B114,'Egyéni lista'!$B$4:$L$263,10,0),0)</f>
        <v>0</v>
      </c>
      <c r="L114" s="87">
        <f>IFERROR(VLOOKUP(B114,'Egyéni lista'!$B$4:$L$263,11,0),0)</f>
        <v>0</v>
      </c>
    </row>
    <row r="115" spans="1:12" ht="15.75" hidden="1" customHeight="1" x14ac:dyDescent="0.2">
      <c r="A115" s="80" t="s">
        <v>132</v>
      </c>
      <c r="B115" s="103"/>
      <c r="C115" s="81">
        <f>IFERROR(VLOOKUP(B115,'Egyéni lista'!$B$4:$L$263,2,0),0)</f>
        <v>0</v>
      </c>
      <c r="D115" s="82">
        <f>IFERROR(VLOOKUP(B115,'Egyéni lista'!$B$4:$L$263,3,0),0)</f>
        <v>0</v>
      </c>
      <c r="E115" s="7">
        <f>IFERROR(VLOOKUP(B115,'Egyéni lista'!$B$4:$L$263,4,0),0)</f>
        <v>0</v>
      </c>
      <c r="F115" s="7">
        <f>IFERROR(VLOOKUP(B115,'Egyéni lista'!$B$4:$L$263,5,0),0)</f>
        <v>0</v>
      </c>
      <c r="G115" s="7">
        <f>IFERROR(VLOOKUP(B115,'Egyéni lista'!$B$4:$L$263,6,0),0)</f>
        <v>0</v>
      </c>
      <c r="H115" s="7">
        <f>IFERROR(VLOOKUP(B115,'Egyéni lista'!$B$4:$L$263,7,0),0)</f>
        <v>0</v>
      </c>
      <c r="I115" s="124">
        <f>IFERROR(VLOOKUP(B115,'Egyéni lista'!$B$4:$L$263,8,0),0)</f>
        <v>0</v>
      </c>
      <c r="J115" s="132">
        <f>IFERROR(VLOOKUP(B115,'Egyéni lista'!$B$4:$L$263,9,0),0)</f>
        <v>0</v>
      </c>
      <c r="K115" s="26">
        <f>IFERROR(VLOOKUP(B115,'Egyéni lista'!$B$4:$L$263,10,0),0)</f>
        <v>0</v>
      </c>
      <c r="L115" s="87">
        <f>IFERROR(VLOOKUP(B115,'Egyéni lista'!$B$4:$L$263,11,0),0)</f>
        <v>0</v>
      </c>
    </row>
    <row r="116" spans="1:12" ht="15" hidden="1" customHeight="1" x14ac:dyDescent="0.2">
      <c r="A116" s="80" t="s">
        <v>133</v>
      </c>
      <c r="B116" s="103"/>
      <c r="C116" s="81">
        <f>IFERROR(VLOOKUP(B116,'Egyéni lista'!$B$4:$L$263,2,0),0)</f>
        <v>0</v>
      </c>
      <c r="D116" s="82">
        <f>IFERROR(VLOOKUP(B116,'Egyéni lista'!$B$4:$L$263,3,0),0)</f>
        <v>0</v>
      </c>
      <c r="E116" s="7">
        <f>IFERROR(VLOOKUP(B116,'Egyéni lista'!$B$4:$L$263,4,0),0)</f>
        <v>0</v>
      </c>
      <c r="F116" s="7">
        <f>IFERROR(VLOOKUP(B116,'Egyéni lista'!$B$4:$L$263,5,0),0)</f>
        <v>0</v>
      </c>
      <c r="G116" s="7">
        <f>IFERROR(VLOOKUP(B116,'Egyéni lista'!$B$4:$L$263,6,0),0)</f>
        <v>0</v>
      </c>
      <c r="H116" s="7">
        <f>IFERROR(VLOOKUP(B116,'Egyéni lista'!$B$4:$L$263,7,0),0)</f>
        <v>0</v>
      </c>
      <c r="I116" s="124">
        <f>IFERROR(VLOOKUP(B116,'Egyéni lista'!$B$4:$L$263,8,0),0)</f>
        <v>0</v>
      </c>
      <c r="J116" s="132">
        <f>IFERROR(VLOOKUP(B116,'Egyéni lista'!$B$4:$L$263,9,0),0)</f>
        <v>0</v>
      </c>
      <c r="K116" s="26">
        <f>IFERROR(VLOOKUP(B116,'Egyéni lista'!$B$4:$L$263,10,0),0)</f>
        <v>0</v>
      </c>
      <c r="L116" s="87">
        <f>IFERROR(VLOOKUP(B116,'Egyéni lista'!$B$4:$L$263,11,0),0)</f>
        <v>0</v>
      </c>
    </row>
    <row r="117" spans="1:12" ht="15" hidden="1" customHeight="1" x14ac:dyDescent="0.2">
      <c r="A117" s="80" t="s">
        <v>134</v>
      </c>
      <c r="B117" s="103"/>
      <c r="C117" s="81">
        <f>IFERROR(VLOOKUP(B117,'Egyéni lista'!$B$4:$L$263,2,0),0)</f>
        <v>0</v>
      </c>
      <c r="D117" s="82">
        <f>IFERROR(VLOOKUP(B117,'Egyéni lista'!$B$4:$L$263,3,0),0)</f>
        <v>0</v>
      </c>
      <c r="E117" s="7">
        <f>IFERROR(VLOOKUP(B117,'Egyéni lista'!$B$4:$L$263,4,0),0)</f>
        <v>0</v>
      </c>
      <c r="F117" s="7">
        <f>IFERROR(VLOOKUP(B117,'Egyéni lista'!$B$4:$L$263,5,0),0)</f>
        <v>0</v>
      </c>
      <c r="G117" s="7">
        <f>IFERROR(VLOOKUP(B117,'Egyéni lista'!$B$4:$L$263,6,0),0)</f>
        <v>0</v>
      </c>
      <c r="H117" s="7">
        <f>IFERROR(VLOOKUP(B117,'Egyéni lista'!$B$4:$L$263,7,0),0)</f>
        <v>0</v>
      </c>
      <c r="I117" s="124">
        <f>IFERROR(VLOOKUP(B117,'Egyéni lista'!$B$4:$L$263,8,0),0)</f>
        <v>0</v>
      </c>
      <c r="J117" s="132">
        <f>IFERROR(VLOOKUP(B117,'Egyéni lista'!$B$4:$L$263,9,0),0)</f>
        <v>0</v>
      </c>
      <c r="K117" s="26">
        <f>IFERROR(VLOOKUP(B117,'Egyéni lista'!$B$4:$L$263,10,0),0)</f>
        <v>0</v>
      </c>
      <c r="L117" s="87">
        <f>IFERROR(VLOOKUP(B117,'Egyéni lista'!$B$4:$L$263,11,0),0)</f>
        <v>0</v>
      </c>
    </row>
    <row r="118" spans="1:12" ht="15" hidden="1" customHeight="1" x14ac:dyDescent="0.2">
      <c r="A118" s="80" t="s">
        <v>135</v>
      </c>
      <c r="B118" s="103"/>
      <c r="C118" s="81">
        <f>IFERROR(VLOOKUP(B118,'Egyéni lista'!$B$4:$L$263,2,0),0)</f>
        <v>0</v>
      </c>
      <c r="D118" s="82">
        <f>IFERROR(VLOOKUP(B118,'Egyéni lista'!$B$4:$L$263,3,0),0)</f>
        <v>0</v>
      </c>
      <c r="E118" s="7">
        <f>IFERROR(VLOOKUP(B118,'Egyéni lista'!$B$4:$L$263,4,0),0)</f>
        <v>0</v>
      </c>
      <c r="F118" s="7">
        <f>IFERROR(VLOOKUP(B118,'Egyéni lista'!$B$4:$L$263,5,0),0)</f>
        <v>0</v>
      </c>
      <c r="G118" s="7">
        <f>IFERROR(VLOOKUP(B118,'Egyéni lista'!$B$4:$L$263,6,0),0)</f>
        <v>0</v>
      </c>
      <c r="H118" s="7">
        <f>IFERROR(VLOOKUP(B118,'Egyéni lista'!$B$4:$L$263,7,0),0)</f>
        <v>0</v>
      </c>
      <c r="I118" s="124">
        <f>IFERROR(VLOOKUP(B118,'Egyéni lista'!$B$4:$L$263,8,0),0)</f>
        <v>0</v>
      </c>
      <c r="J118" s="132">
        <f>IFERROR(VLOOKUP(B118,'Egyéni lista'!$B$4:$L$263,9,0),0)</f>
        <v>0</v>
      </c>
      <c r="K118" s="26">
        <f>IFERROR(VLOOKUP(B118,'Egyéni lista'!$B$4:$L$263,10,0),0)</f>
        <v>0</v>
      </c>
      <c r="L118" s="87">
        <f>IFERROR(VLOOKUP(B118,'Egyéni lista'!$B$4:$L$263,11,0),0)</f>
        <v>0</v>
      </c>
    </row>
    <row r="119" spans="1:12" ht="15.75" hidden="1" customHeight="1" x14ac:dyDescent="0.2">
      <c r="A119" s="80" t="s">
        <v>136</v>
      </c>
      <c r="B119" s="103"/>
      <c r="C119" s="81">
        <f>IFERROR(VLOOKUP(B119,'Egyéni lista'!$B$4:$L$263,2,0),0)</f>
        <v>0</v>
      </c>
      <c r="D119" s="82">
        <f>IFERROR(VLOOKUP(B119,'Egyéni lista'!$B$4:$L$263,3,0),0)</f>
        <v>0</v>
      </c>
      <c r="E119" s="7">
        <f>IFERROR(VLOOKUP(B119,'Egyéni lista'!$B$4:$L$263,4,0),0)</f>
        <v>0</v>
      </c>
      <c r="F119" s="7">
        <f>IFERROR(VLOOKUP(B119,'Egyéni lista'!$B$4:$L$263,5,0),0)</f>
        <v>0</v>
      </c>
      <c r="G119" s="7">
        <f>IFERROR(VLOOKUP(B119,'Egyéni lista'!$B$4:$L$263,6,0),0)</f>
        <v>0</v>
      </c>
      <c r="H119" s="7">
        <f>IFERROR(VLOOKUP(B119,'Egyéni lista'!$B$4:$L$263,7,0),0)</f>
        <v>0</v>
      </c>
      <c r="I119" s="124">
        <f>IFERROR(VLOOKUP(B119,'Egyéni lista'!$B$4:$L$263,8,0),0)</f>
        <v>0</v>
      </c>
      <c r="J119" s="132">
        <f>IFERROR(VLOOKUP(B119,'Egyéni lista'!$B$4:$L$263,9,0),0)</f>
        <v>0</v>
      </c>
      <c r="K119" s="26">
        <f>IFERROR(VLOOKUP(B119,'Egyéni lista'!$B$4:$L$263,10,0),0)</f>
        <v>0</v>
      </c>
      <c r="L119" s="87">
        <f>IFERROR(VLOOKUP(B119,'Egyéni lista'!$B$4:$L$263,11,0),0)</f>
        <v>0</v>
      </c>
    </row>
    <row r="120" spans="1:12" ht="15" hidden="1" customHeight="1" x14ac:dyDescent="0.2">
      <c r="A120" s="80" t="s">
        <v>137</v>
      </c>
      <c r="B120" s="103"/>
      <c r="C120" s="81">
        <f>IFERROR(VLOOKUP(B120,'Egyéni lista'!$B$4:$L$263,2,0),0)</f>
        <v>0</v>
      </c>
      <c r="D120" s="82">
        <f>IFERROR(VLOOKUP(B120,'Egyéni lista'!$B$4:$L$263,3,0),0)</f>
        <v>0</v>
      </c>
      <c r="E120" s="7">
        <f>IFERROR(VLOOKUP(B120,'Egyéni lista'!$B$4:$L$263,4,0),0)</f>
        <v>0</v>
      </c>
      <c r="F120" s="7">
        <f>IFERROR(VLOOKUP(B120,'Egyéni lista'!$B$4:$L$263,5,0),0)</f>
        <v>0</v>
      </c>
      <c r="G120" s="7">
        <f>IFERROR(VLOOKUP(B120,'Egyéni lista'!$B$4:$L$263,6,0),0)</f>
        <v>0</v>
      </c>
      <c r="H120" s="7">
        <f>IFERROR(VLOOKUP(B120,'Egyéni lista'!$B$4:$L$263,7,0),0)</f>
        <v>0</v>
      </c>
      <c r="I120" s="124">
        <f>IFERROR(VLOOKUP(B120,'Egyéni lista'!$B$4:$L$263,8,0),0)</f>
        <v>0</v>
      </c>
      <c r="J120" s="132">
        <f>IFERROR(VLOOKUP(B120,'Egyéni lista'!$B$4:$L$263,9,0),0)</f>
        <v>0</v>
      </c>
      <c r="K120" s="26">
        <f>IFERROR(VLOOKUP(B120,'Egyéni lista'!$B$4:$L$263,10,0),0)</f>
        <v>0</v>
      </c>
      <c r="L120" s="87">
        <f>IFERROR(VLOOKUP(B120,'Egyéni lista'!$B$4:$L$263,11,0),0)</f>
        <v>0</v>
      </c>
    </row>
    <row r="121" spans="1:12" ht="15" hidden="1" customHeight="1" x14ac:dyDescent="0.2">
      <c r="A121" s="80" t="s">
        <v>138</v>
      </c>
      <c r="B121" s="103"/>
      <c r="C121" s="81">
        <f>IFERROR(VLOOKUP(B121,'Egyéni lista'!$B$4:$L$263,2,0),0)</f>
        <v>0</v>
      </c>
      <c r="D121" s="82">
        <f>IFERROR(VLOOKUP(B121,'Egyéni lista'!$B$4:$L$263,3,0),0)</f>
        <v>0</v>
      </c>
      <c r="E121" s="7">
        <f>IFERROR(VLOOKUP(B121,'Egyéni lista'!$B$4:$L$263,4,0),0)</f>
        <v>0</v>
      </c>
      <c r="F121" s="7">
        <f>IFERROR(VLOOKUP(B121,'Egyéni lista'!$B$4:$L$263,5,0),0)</f>
        <v>0</v>
      </c>
      <c r="G121" s="7">
        <f>IFERROR(VLOOKUP(B121,'Egyéni lista'!$B$4:$L$263,6,0),0)</f>
        <v>0</v>
      </c>
      <c r="H121" s="7">
        <f>IFERROR(VLOOKUP(B121,'Egyéni lista'!$B$4:$L$263,7,0),0)</f>
        <v>0</v>
      </c>
      <c r="I121" s="124">
        <f>IFERROR(VLOOKUP(B121,'Egyéni lista'!$B$4:$L$263,8,0),0)</f>
        <v>0</v>
      </c>
      <c r="J121" s="132">
        <f>IFERROR(VLOOKUP(B121,'Egyéni lista'!$B$4:$L$263,9,0),0)</f>
        <v>0</v>
      </c>
      <c r="K121" s="26">
        <f>IFERROR(VLOOKUP(B121,'Egyéni lista'!$B$4:$L$263,10,0),0)</f>
        <v>0</v>
      </c>
      <c r="L121" s="87">
        <f>IFERROR(VLOOKUP(B121,'Egyéni lista'!$B$4:$L$263,11,0),0)</f>
        <v>0</v>
      </c>
    </row>
    <row r="122" spans="1:12" ht="15" hidden="1" customHeight="1" x14ac:dyDescent="0.2">
      <c r="A122" s="80" t="s">
        <v>139</v>
      </c>
      <c r="B122" s="103"/>
      <c r="C122" s="81">
        <f>IFERROR(VLOOKUP(B122,'Egyéni lista'!$B$4:$L$263,2,0),0)</f>
        <v>0</v>
      </c>
      <c r="D122" s="82">
        <f>IFERROR(VLOOKUP(B122,'Egyéni lista'!$B$4:$L$263,3,0),0)</f>
        <v>0</v>
      </c>
      <c r="E122" s="7">
        <f>IFERROR(VLOOKUP(B122,'Egyéni lista'!$B$4:$L$263,4,0),0)</f>
        <v>0</v>
      </c>
      <c r="F122" s="7">
        <f>IFERROR(VLOOKUP(B122,'Egyéni lista'!$B$4:$L$263,5,0),0)</f>
        <v>0</v>
      </c>
      <c r="G122" s="7">
        <f>IFERROR(VLOOKUP(B122,'Egyéni lista'!$B$4:$L$263,6,0),0)</f>
        <v>0</v>
      </c>
      <c r="H122" s="7">
        <f>IFERROR(VLOOKUP(B122,'Egyéni lista'!$B$4:$L$263,7,0),0)</f>
        <v>0</v>
      </c>
      <c r="I122" s="124">
        <f>IFERROR(VLOOKUP(B122,'Egyéni lista'!$B$4:$L$263,8,0),0)</f>
        <v>0</v>
      </c>
      <c r="J122" s="132">
        <f>IFERROR(VLOOKUP(B122,'Egyéni lista'!$B$4:$L$263,9,0),0)</f>
        <v>0</v>
      </c>
      <c r="K122" s="26">
        <f>IFERROR(VLOOKUP(B122,'Egyéni lista'!$B$4:$L$263,10,0),0)</f>
        <v>0</v>
      </c>
      <c r="L122" s="87">
        <f>IFERROR(VLOOKUP(B122,'Egyéni lista'!$B$4:$L$263,11,0),0)</f>
        <v>0</v>
      </c>
    </row>
    <row r="123" spans="1:12" ht="15.75" hidden="1" customHeight="1" x14ac:dyDescent="0.2">
      <c r="A123" s="80" t="s">
        <v>140</v>
      </c>
      <c r="B123" s="103"/>
      <c r="C123" s="81">
        <f>IFERROR(VLOOKUP(B123,'Egyéni lista'!$B$4:$L$263,2,0),0)</f>
        <v>0</v>
      </c>
      <c r="D123" s="82">
        <f>IFERROR(VLOOKUP(B123,'Egyéni lista'!$B$4:$L$263,3,0),0)</f>
        <v>0</v>
      </c>
      <c r="E123" s="7">
        <f>IFERROR(VLOOKUP(B123,'Egyéni lista'!$B$4:$L$263,4,0),0)</f>
        <v>0</v>
      </c>
      <c r="F123" s="7">
        <f>IFERROR(VLOOKUP(B123,'Egyéni lista'!$B$4:$L$263,5,0),0)</f>
        <v>0</v>
      </c>
      <c r="G123" s="7">
        <f>IFERROR(VLOOKUP(B123,'Egyéni lista'!$B$4:$L$263,6,0),0)</f>
        <v>0</v>
      </c>
      <c r="H123" s="7">
        <f>IFERROR(VLOOKUP(B123,'Egyéni lista'!$B$4:$L$263,7,0),0)</f>
        <v>0</v>
      </c>
      <c r="I123" s="124">
        <f>IFERROR(VLOOKUP(B123,'Egyéni lista'!$B$4:$L$263,8,0),0)</f>
        <v>0</v>
      </c>
      <c r="J123" s="132">
        <f>IFERROR(VLOOKUP(B123,'Egyéni lista'!$B$4:$L$263,9,0),0)</f>
        <v>0</v>
      </c>
      <c r="K123" s="26">
        <f>IFERROR(VLOOKUP(B123,'Egyéni lista'!$B$4:$L$263,10,0),0)</f>
        <v>0</v>
      </c>
      <c r="L123" s="87">
        <f>IFERROR(VLOOKUP(B123,'Egyéni lista'!$B$4:$L$263,11,0),0)</f>
        <v>0</v>
      </c>
    </row>
    <row r="124" spans="1:12" ht="15" hidden="1" customHeight="1" x14ac:dyDescent="0.2">
      <c r="A124" s="80" t="s">
        <v>141</v>
      </c>
      <c r="B124" s="103"/>
      <c r="C124" s="81">
        <f>IFERROR(VLOOKUP(B124,'Egyéni lista'!$B$4:$L$263,2,0),0)</f>
        <v>0</v>
      </c>
      <c r="D124" s="82">
        <f>IFERROR(VLOOKUP(B124,'Egyéni lista'!$B$4:$L$263,3,0),0)</f>
        <v>0</v>
      </c>
      <c r="E124" s="7">
        <f>IFERROR(VLOOKUP(B124,'Egyéni lista'!$B$4:$L$263,4,0),0)</f>
        <v>0</v>
      </c>
      <c r="F124" s="7">
        <f>IFERROR(VLOOKUP(B124,'Egyéni lista'!$B$4:$L$263,5,0),0)</f>
        <v>0</v>
      </c>
      <c r="G124" s="7">
        <f>IFERROR(VLOOKUP(B124,'Egyéni lista'!$B$4:$L$263,6,0),0)</f>
        <v>0</v>
      </c>
      <c r="H124" s="7">
        <f>IFERROR(VLOOKUP(B124,'Egyéni lista'!$B$4:$L$263,7,0),0)</f>
        <v>0</v>
      </c>
      <c r="I124" s="124">
        <f>IFERROR(VLOOKUP(B124,'Egyéni lista'!$B$4:$L$263,8,0),0)</f>
        <v>0</v>
      </c>
      <c r="J124" s="132">
        <f>IFERROR(VLOOKUP(B124,'Egyéni lista'!$B$4:$L$263,9,0),0)</f>
        <v>0</v>
      </c>
      <c r="K124" s="26">
        <f>IFERROR(VLOOKUP(B124,'Egyéni lista'!$B$4:$L$263,10,0),0)</f>
        <v>0</v>
      </c>
      <c r="L124" s="87">
        <f>IFERROR(VLOOKUP(B124,'Egyéni lista'!$B$4:$L$263,11,0),0)</f>
        <v>0</v>
      </c>
    </row>
    <row r="125" spans="1:12" ht="15" hidden="1" customHeight="1" x14ac:dyDescent="0.2">
      <c r="A125" s="80" t="s">
        <v>142</v>
      </c>
      <c r="B125" s="103"/>
      <c r="C125" s="81">
        <f>IFERROR(VLOOKUP(B125,'Egyéni lista'!$B$4:$L$263,2,0),0)</f>
        <v>0</v>
      </c>
      <c r="D125" s="82">
        <f>IFERROR(VLOOKUP(B125,'Egyéni lista'!$B$4:$L$263,3,0),0)</f>
        <v>0</v>
      </c>
      <c r="E125" s="7">
        <f>IFERROR(VLOOKUP(B125,'Egyéni lista'!$B$4:$L$263,4,0),0)</f>
        <v>0</v>
      </c>
      <c r="F125" s="7">
        <f>IFERROR(VLOOKUP(B125,'Egyéni lista'!$B$4:$L$263,5,0),0)</f>
        <v>0</v>
      </c>
      <c r="G125" s="7">
        <f>IFERROR(VLOOKUP(B125,'Egyéni lista'!$B$4:$L$263,6,0),0)</f>
        <v>0</v>
      </c>
      <c r="H125" s="7">
        <f>IFERROR(VLOOKUP(B125,'Egyéni lista'!$B$4:$L$263,7,0),0)</f>
        <v>0</v>
      </c>
      <c r="I125" s="124">
        <f>IFERROR(VLOOKUP(B125,'Egyéni lista'!$B$4:$L$263,8,0),0)</f>
        <v>0</v>
      </c>
      <c r="J125" s="132">
        <f>IFERROR(VLOOKUP(B125,'Egyéni lista'!$B$4:$L$263,9,0),0)</f>
        <v>0</v>
      </c>
      <c r="K125" s="26">
        <f>IFERROR(VLOOKUP(B125,'Egyéni lista'!$B$4:$L$263,10,0),0)</f>
        <v>0</v>
      </c>
      <c r="L125" s="87">
        <f>IFERROR(VLOOKUP(B125,'Egyéni lista'!$B$4:$L$263,11,0),0)</f>
        <v>0</v>
      </c>
    </row>
    <row r="126" spans="1:12" ht="15" hidden="1" customHeight="1" x14ac:dyDescent="0.2">
      <c r="A126" s="80" t="s">
        <v>143</v>
      </c>
      <c r="B126" s="103"/>
      <c r="C126" s="81">
        <f>IFERROR(VLOOKUP(B126,'Egyéni lista'!$B$4:$L$263,2,0),0)</f>
        <v>0</v>
      </c>
      <c r="D126" s="82">
        <f>IFERROR(VLOOKUP(B126,'Egyéni lista'!$B$4:$L$263,3,0),0)</f>
        <v>0</v>
      </c>
      <c r="E126" s="7">
        <f>IFERROR(VLOOKUP(B126,'Egyéni lista'!$B$4:$L$263,4,0),0)</f>
        <v>0</v>
      </c>
      <c r="F126" s="7">
        <f>IFERROR(VLOOKUP(B126,'Egyéni lista'!$B$4:$L$263,5,0),0)</f>
        <v>0</v>
      </c>
      <c r="G126" s="7">
        <f>IFERROR(VLOOKUP(B126,'Egyéni lista'!$B$4:$L$263,6,0),0)</f>
        <v>0</v>
      </c>
      <c r="H126" s="7">
        <f>IFERROR(VLOOKUP(B126,'Egyéni lista'!$B$4:$L$263,7,0),0)</f>
        <v>0</v>
      </c>
      <c r="I126" s="124">
        <f>IFERROR(VLOOKUP(B126,'Egyéni lista'!$B$4:$L$263,8,0),0)</f>
        <v>0</v>
      </c>
      <c r="J126" s="132">
        <f>IFERROR(VLOOKUP(B126,'Egyéni lista'!$B$4:$L$263,9,0),0)</f>
        <v>0</v>
      </c>
      <c r="K126" s="26">
        <f>IFERROR(VLOOKUP(B126,'Egyéni lista'!$B$4:$L$263,10,0),0)</f>
        <v>0</v>
      </c>
      <c r="L126" s="87">
        <f>IFERROR(VLOOKUP(B126,'Egyéni lista'!$B$4:$L$263,11,0),0)</f>
        <v>0</v>
      </c>
    </row>
    <row r="127" spans="1:12" ht="15.75" hidden="1" customHeight="1" x14ac:dyDescent="0.2">
      <c r="A127" s="80" t="s">
        <v>144</v>
      </c>
      <c r="B127" s="103"/>
      <c r="C127" s="81">
        <f>IFERROR(VLOOKUP(B127,'Egyéni lista'!$B$4:$L$263,2,0),0)</f>
        <v>0</v>
      </c>
      <c r="D127" s="82">
        <f>IFERROR(VLOOKUP(B127,'Egyéni lista'!$B$4:$L$263,3,0),0)</f>
        <v>0</v>
      </c>
      <c r="E127" s="7">
        <f>IFERROR(VLOOKUP(B127,'Egyéni lista'!$B$4:$L$263,4,0),0)</f>
        <v>0</v>
      </c>
      <c r="F127" s="7">
        <f>IFERROR(VLOOKUP(B127,'Egyéni lista'!$B$4:$L$263,5,0),0)</f>
        <v>0</v>
      </c>
      <c r="G127" s="7">
        <f>IFERROR(VLOOKUP(B127,'Egyéni lista'!$B$4:$L$263,6,0),0)</f>
        <v>0</v>
      </c>
      <c r="H127" s="7">
        <f>IFERROR(VLOOKUP(B127,'Egyéni lista'!$B$4:$L$263,7,0),0)</f>
        <v>0</v>
      </c>
      <c r="I127" s="124">
        <f>IFERROR(VLOOKUP(B127,'Egyéni lista'!$B$4:$L$263,8,0),0)</f>
        <v>0</v>
      </c>
      <c r="J127" s="132">
        <f>IFERROR(VLOOKUP(B127,'Egyéni lista'!$B$4:$L$263,9,0),0)</f>
        <v>0</v>
      </c>
      <c r="K127" s="26">
        <f>IFERROR(VLOOKUP(B127,'Egyéni lista'!$B$4:$L$263,10,0),0)</f>
        <v>0</v>
      </c>
      <c r="L127" s="87">
        <f>IFERROR(VLOOKUP(B127,'Egyéni lista'!$B$4:$L$263,11,0),0)</f>
        <v>0</v>
      </c>
    </row>
    <row r="128" spans="1:12" ht="15" hidden="1" customHeight="1" x14ac:dyDescent="0.2">
      <c r="A128" s="80" t="s">
        <v>145</v>
      </c>
      <c r="B128" s="103"/>
      <c r="C128" s="81">
        <f>IFERROR(VLOOKUP(B128,'Egyéni lista'!$B$4:$L$263,2,0),0)</f>
        <v>0</v>
      </c>
      <c r="D128" s="82">
        <f>IFERROR(VLOOKUP(B128,'Egyéni lista'!$B$4:$L$263,3,0),0)</f>
        <v>0</v>
      </c>
      <c r="E128" s="7">
        <f>IFERROR(VLOOKUP(B128,'Egyéni lista'!$B$4:$L$263,4,0),0)</f>
        <v>0</v>
      </c>
      <c r="F128" s="7">
        <f>IFERROR(VLOOKUP(B128,'Egyéni lista'!$B$4:$L$263,5,0),0)</f>
        <v>0</v>
      </c>
      <c r="G128" s="7">
        <f>IFERROR(VLOOKUP(B128,'Egyéni lista'!$B$4:$L$263,6,0),0)</f>
        <v>0</v>
      </c>
      <c r="H128" s="7">
        <f>IFERROR(VLOOKUP(B128,'Egyéni lista'!$B$4:$L$263,7,0),0)</f>
        <v>0</v>
      </c>
      <c r="I128" s="124">
        <f>IFERROR(VLOOKUP(B128,'Egyéni lista'!$B$4:$L$263,8,0),0)</f>
        <v>0</v>
      </c>
      <c r="J128" s="132">
        <f>IFERROR(VLOOKUP(B128,'Egyéni lista'!$B$4:$L$263,9,0),0)</f>
        <v>0</v>
      </c>
      <c r="K128" s="26">
        <f>IFERROR(VLOOKUP(B128,'Egyéni lista'!$B$4:$L$263,10,0),0)</f>
        <v>0</v>
      </c>
      <c r="L128" s="87">
        <f>IFERROR(VLOOKUP(B128,'Egyéni lista'!$B$4:$L$263,11,0),0)</f>
        <v>0</v>
      </c>
    </row>
    <row r="129" spans="1:12" ht="15" hidden="1" customHeight="1" x14ac:dyDescent="0.2">
      <c r="A129" s="80" t="s">
        <v>146</v>
      </c>
      <c r="B129" s="103"/>
      <c r="C129" s="81">
        <f>IFERROR(VLOOKUP(B129,'Egyéni lista'!$B$4:$L$263,2,0),0)</f>
        <v>0</v>
      </c>
      <c r="D129" s="82">
        <f>IFERROR(VLOOKUP(B129,'Egyéni lista'!$B$4:$L$263,3,0),0)</f>
        <v>0</v>
      </c>
      <c r="E129" s="7">
        <f>IFERROR(VLOOKUP(B129,'Egyéni lista'!$B$4:$L$263,4,0),0)</f>
        <v>0</v>
      </c>
      <c r="F129" s="7">
        <f>IFERROR(VLOOKUP(B129,'Egyéni lista'!$B$4:$L$263,5,0),0)</f>
        <v>0</v>
      </c>
      <c r="G129" s="7">
        <f>IFERROR(VLOOKUP(B129,'Egyéni lista'!$B$4:$L$263,6,0),0)</f>
        <v>0</v>
      </c>
      <c r="H129" s="7">
        <f>IFERROR(VLOOKUP(B129,'Egyéni lista'!$B$4:$L$263,7,0),0)</f>
        <v>0</v>
      </c>
      <c r="I129" s="124">
        <f>IFERROR(VLOOKUP(B129,'Egyéni lista'!$B$4:$L$263,8,0),0)</f>
        <v>0</v>
      </c>
      <c r="J129" s="132">
        <f>IFERROR(VLOOKUP(B129,'Egyéni lista'!$B$4:$L$263,9,0),0)</f>
        <v>0</v>
      </c>
      <c r="K129" s="26">
        <f>IFERROR(VLOOKUP(B129,'Egyéni lista'!$B$4:$L$263,10,0),0)</f>
        <v>0</v>
      </c>
      <c r="L129" s="87">
        <f>IFERROR(VLOOKUP(B129,'Egyéni lista'!$B$4:$L$263,11,0),0)</f>
        <v>0</v>
      </c>
    </row>
    <row r="130" spans="1:12" ht="15" hidden="1" customHeight="1" x14ac:dyDescent="0.2">
      <c r="A130" s="80" t="s">
        <v>147</v>
      </c>
      <c r="B130" s="103"/>
      <c r="C130" s="81">
        <f>IFERROR(VLOOKUP(B130,'Egyéni lista'!$B$4:$L$263,2,0),0)</f>
        <v>0</v>
      </c>
      <c r="D130" s="82">
        <f>IFERROR(VLOOKUP(B130,'Egyéni lista'!$B$4:$L$263,3,0),0)</f>
        <v>0</v>
      </c>
      <c r="E130" s="7">
        <f>IFERROR(VLOOKUP(B130,'Egyéni lista'!$B$4:$L$263,4,0),0)</f>
        <v>0</v>
      </c>
      <c r="F130" s="7">
        <f>IFERROR(VLOOKUP(B130,'Egyéni lista'!$B$4:$L$263,5,0),0)</f>
        <v>0</v>
      </c>
      <c r="G130" s="7">
        <f>IFERROR(VLOOKUP(B130,'Egyéni lista'!$B$4:$L$263,6,0),0)</f>
        <v>0</v>
      </c>
      <c r="H130" s="7">
        <f>IFERROR(VLOOKUP(B130,'Egyéni lista'!$B$4:$L$263,7,0),0)</f>
        <v>0</v>
      </c>
      <c r="I130" s="124">
        <f>IFERROR(VLOOKUP(B130,'Egyéni lista'!$B$4:$L$263,8,0),0)</f>
        <v>0</v>
      </c>
      <c r="J130" s="132">
        <f>IFERROR(VLOOKUP(B130,'Egyéni lista'!$B$4:$L$263,9,0),0)</f>
        <v>0</v>
      </c>
      <c r="K130" s="26">
        <f>IFERROR(VLOOKUP(B130,'Egyéni lista'!$B$4:$L$263,10,0),0)</f>
        <v>0</v>
      </c>
      <c r="L130" s="87">
        <f>IFERROR(VLOOKUP(B130,'Egyéni lista'!$B$4:$L$263,11,0),0)</f>
        <v>0</v>
      </c>
    </row>
    <row r="131" spans="1:12" ht="15.75" hidden="1" customHeight="1" x14ac:dyDescent="0.2">
      <c r="A131" s="80" t="s">
        <v>148</v>
      </c>
      <c r="B131" s="103"/>
      <c r="C131" s="81">
        <f>IFERROR(VLOOKUP(B131,'Egyéni lista'!$B$4:$L$263,2,0),0)</f>
        <v>0</v>
      </c>
      <c r="D131" s="82">
        <f>IFERROR(VLOOKUP(B131,'Egyéni lista'!$B$4:$L$263,3,0),0)</f>
        <v>0</v>
      </c>
      <c r="E131" s="7">
        <f>IFERROR(VLOOKUP(B131,'Egyéni lista'!$B$4:$L$263,4,0),0)</f>
        <v>0</v>
      </c>
      <c r="F131" s="7">
        <f>IFERROR(VLOOKUP(B131,'Egyéni lista'!$B$4:$L$263,5,0),0)</f>
        <v>0</v>
      </c>
      <c r="G131" s="7">
        <f>IFERROR(VLOOKUP(B131,'Egyéni lista'!$B$4:$L$263,6,0),0)</f>
        <v>0</v>
      </c>
      <c r="H131" s="7">
        <f>IFERROR(VLOOKUP(B131,'Egyéni lista'!$B$4:$L$263,7,0),0)</f>
        <v>0</v>
      </c>
      <c r="I131" s="124">
        <f>IFERROR(VLOOKUP(B131,'Egyéni lista'!$B$4:$L$263,8,0),0)</f>
        <v>0</v>
      </c>
      <c r="J131" s="132">
        <f>IFERROR(VLOOKUP(B131,'Egyéni lista'!$B$4:$L$263,9,0),0)</f>
        <v>0</v>
      </c>
      <c r="K131" s="26">
        <f>IFERROR(VLOOKUP(B131,'Egyéni lista'!$B$4:$L$263,10,0),0)</f>
        <v>0</v>
      </c>
      <c r="L131" s="87">
        <f>IFERROR(VLOOKUP(B131,'Egyéni lista'!$B$4:$L$263,11,0),0)</f>
        <v>0</v>
      </c>
    </row>
    <row r="132" spans="1:12" ht="15" hidden="1" customHeight="1" x14ac:dyDescent="0.2">
      <c r="A132" s="80" t="s">
        <v>149</v>
      </c>
      <c r="B132" s="103"/>
      <c r="C132" s="81">
        <f>IFERROR(VLOOKUP(B132,'Egyéni lista'!$B$4:$L$263,2,0),0)</f>
        <v>0</v>
      </c>
      <c r="D132" s="82">
        <f>IFERROR(VLOOKUP(B132,'Egyéni lista'!$B$4:$L$263,3,0),0)</f>
        <v>0</v>
      </c>
      <c r="E132" s="7">
        <f>IFERROR(VLOOKUP(B132,'Egyéni lista'!$B$4:$L$263,4,0),0)</f>
        <v>0</v>
      </c>
      <c r="F132" s="7">
        <f>IFERROR(VLOOKUP(B132,'Egyéni lista'!$B$4:$L$263,5,0),0)</f>
        <v>0</v>
      </c>
      <c r="G132" s="7">
        <f>IFERROR(VLOOKUP(B132,'Egyéni lista'!$B$4:$L$263,6,0),0)</f>
        <v>0</v>
      </c>
      <c r="H132" s="7">
        <f>IFERROR(VLOOKUP(B132,'Egyéni lista'!$B$4:$L$263,7,0),0)</f>
        <v>0</v>
      </c>
      <c r="I132" s="124">
        <f>IFERROR(VLOOKUP(B132,'Egyéni lista'!$B$4:$L$263,8,0),0)</f>
        <v>0</v>
      </c>
      <c r="J132" s="132">
        <f>IFERROR(VLOOKUP(B132,'Egyéni lista'!$B$4:$L$263,9,0),0)</f>
        <v>0</v>
      </c>
      <c r="K132" s="26">
        <f>IFERROR(VLOOKUP(B132,'Egyéni lista'!$B$4:$L$263,10,0),0)</f>
        <v>0</v>
      </c>
      <c r="L132" s="87">
        <f>IFERROR(VLOOKUP(B132,'Egyéni lista'!$B$4:$L$263,11,0),0)</f>
        <v>0</v>
      </c>
    </row>
    <row r="133" spans="1:12" ht="15" hidden="1" customHeight="1" x14ac:dyDescent="0.2">
      <c r="A133" s="80" t="s">
        <v>150</v>
      </c>
      <c r="B133" s="103"/>
      <c r="C133" s="81">
        <f>IFERROR(VLOOKUP(B133,'Egyéni lista'!$B$4:$L$263,2,0),0)</f>
        <v>0</v>
      </c>
      <c r="D133" s="82">
        <f>IFERROR(VLOOKUP(B133,'Egyéni lista'!$B$4:$L$263,3,0),0)</f>
        <v>0</v>
      </c>
      <c r="E133" s="7">
        <f>IFERROR(VLOOKUP(B133,'Egyéni lista'!$B$4:$L$263,4,0),0)</f>
        <v>0</v>
      </c>
      <c r="F133" s="7">
        <f>IFERROR(VLOOKUP(B133,'Egyéni lista'!$B$4:$L$263,5,0),0)</f>
        <v>0</v>
      </c>
      <c r="G133" s="7">
        <f>IFERROR(VLOOKUP(B133,'Egyéni lista'!$B$4:$L$263,6,0),0)</f>
        <v>0</v>
      </c>
      <c r="H133" s="7">
        <f>IFERROR(VLOOKUP(B133,'Egyéni lista'!$B$4:$L$263,7,0),0)</f>
        <v>0</v>
      </c>
      <c r="I133" s="124">
        <f>IFERROR(VLOOKUP(B133,'Egyéni lista'!$B$4:$L$263,8,0),0)</f>
        <v>0</v>
      </c>
      <c r="J133" s="132">
        <f>IFERROR(VLOOKUP(B133,'Egyéni lista'!$B$4:$L$263,9,0),0)</f>
        <v>0</v>
      </c>
      <c r="K133" s="26">
        <f>IFERROR(VLOOKUP(B133,'Egyéni lista'!$B$4:$L$263,10,0),0)</f>
        <v>0</v>
      </c>
      <c r="L133" s="87">
        <f>IFERROR(VLOOKUP(B133,'Egyéni lista'!$B$4:$L$263,11,0),0)</f>
        <v>0</v>
      </c>
    </row>
    <row r="134" spans="1:12" ht="15" hidden="1" customHeight="1" x14ac:dyDescent="0.2">
      <c r="A134" s="80" t="s">
        <v>151</v>
      </c>
      <c r="B134" s="103"/>
      <c r="C134" s="81">
        <f>IFERROR(VLOOKUP(B134,'Egyéni lista'!$B$4:$L$263,2,0),0)</f>
        <v>0</v>
      </c>
      <c r="D134" s="82">
        <f>IFERROR(VLOOKUP(B134,'Egyéni lista'!$B$4:$L$263,3,0),0)</f>
        <v>0</v>
      </c>
      <c r="E134" s="7">
        <f>IFERROR(VLOOKUP(B134,'Egyéni lista'!$B$4:$L$263,4,0),0)</f>
        <v>0</v>
      </c>
      <c r="F134" s="7">
        <f>IFERROR(VLOOKUP(B134,'Egyéni lista'!$B$4:$L$263,5,0),0)</f>
        <v>0</v>
      </c>
      <c r="G134" s="7">
        <f>IFERROR(VLOOKUP(B134,'Egyéni lista'!$B$4:$L$263,6,0),0)</f>
        <v>0</v>
      </c>
      <c r="H134" s="7">
        <f>IFERROR(VLOOKUP(B134,'Egyéni lista'!$B$4:$L$263,7,0),0)</f>
        <v>0</v>
      </c>
      <c r="I134" s="124">
        <f>IFERROR(VLOOKUP(B134,'Egyéni lista'!$B$4:$L$263,8,0),0)</f>
        <v>0</v>
      </c>
      <c r="J134" s="132">
        <f>IFERROR(VLOOKUP(B134,'Egyéni lista'!$B$4:$L$263,9,0),0)</f>
        <v>0</v>
      </c>
      <c r="K134" s="26">
        <f>IFERROR(VLOOKUP(B134,'Egyéni lista'!$B$4:$L$263,10,0),0)</f>
        <v>0</v>
      </c>
      <c r="L134" s="87">
        <f>IFERROR(VLOOKUP(B134,'Egyéni lista'!$B$4:$L$263,11,0),0)</f>
        <v>0</v>
      </c>
    </row>
    <row r="135" spans="1:12" ht="15.75" hidden="1" customHeight="1" x14ac:dyDescent="0.2">
      <c r="A135" s="80" t="s">
        <v>152</v>
      </c>
      <c r="B135" s="103"/>
      <c r="C135" s="81">
        <f>IFERROR(VLOOKUP(B135,'Egyéni lista'!$B$4:$L$263,2,0),0)</f>
        <v>0</v>
      </c>
      <c r="D135" s="82">
        <f>IFERROR(VLOOKUP(B135,'Egyéni lista'!$B$4:$L$263,3,0),0)</f>
        <v>0</v>
      </c>
      <c r="E135" s="7">
        <f>IFERROR(VLOOKUP(B135,'Egyéni lista'!$B$4:$L$263,4,0),0)</f>
        <v>0</v>
      </c>
      <c r="F135" s="7">
        <f>IFERROR(VLOOKUP(B135,'Egyéni lista'!$B$4:$L$263,5,0),0)</f>
        <v>0</v>
      </c>
      <c r="G135" s="7">
        <f>IFERROR(VLOOKUP(B135,'Egyéni lista'!$B$4:$L$263,6,0),0)</f>
        <v>0</v>
      </c>
      <c r="H135" s="7">
        <f>IFERROR(VLOOKUP(B135,'Egyéni lista'!$B$4:$L$263,7,0),0)</f>
        <v>0</v>
      </c>
      <c r="I135" s="124">
        <f>IFERROR(VLOOKUP(B135,'Egyéni lista'!$B$4:$L$263,8,0),0)</f>
        <v>0</v>
      </c>
      <c r="J135" s="132">
        <f>IFERROR(VLOOKUP(B135,'Egyéni lista'!$B$4:$L$263,9,0),0)</f>
        <v>0</v>
      </c>
      <c r="K135" s="26">
        <f>IFERROR(VLOOKUP(B135,'Egyéni lista'!$B$4:$L$263,10,0),0)</f>
        <v>0</v>
      </c>
      <c r="L135" s="87">
        <f>IFERROR(VLOOKUP(B135,'Egyéni lista'!$B$4:$L$263,11,0),0)</f>
        <v>0</v>
      </c>
    </row>
    <row r="136" spans="1:12" ht="15" hidden="1" customHeight="1" x14ac:dyDescent="0.2">
      <c r="A136" s="80" t="s">
        <v>153</v>
      </c>
      <c r="B136" s="103"/>
      <c r="C136" s="81">
        <f>IFERROR(VLOOKUP(B136,'Egyéni lista'!$B$4:$L$263,2,0),0)</f>
        <v>0</v>
      </c>
      <c r="D136" s="82">
        <f>IFERROR(VLOOKUP(B136,'Egyéni lista'!$B$4:$L$263,3,0),0)</f>
        <v>0</v>
      </c>
      <c r="E136" s="7">
        <f>IFERROR(VLOOKUP(B136,'Egyéni lista'!$B$4:$L$263,4,0),0)</f>
        <v>0</v>
      </c>
      <c r="F136" s="7">
        <f>IFERROR(VLOOKUP(B136,'Egyéni lista'!$B$4:$L$263,5,0),0)</f>
        <v>0</v>
      </c>
      <c r="G136" s="7">
        <f>IFERROR(VLOOKUP(B136,'Egyéni lista'!$B$4:$L$263,6,0),0)</f>
        <v>0</v>
      </c>
      <c r="H136" s="7">
        <f>IFERROR(VLOOKUP(B136,'Egyéni lista'!$B$4:$L$263,7,0),0)</f>
        <v>0</v>
      </c>
      <c r="I136" s="124">
        <f>IFERROR(VLOOKUP(B136,'Egyéni lista'!$B$4:$L$263,8,0),0)</f>
        <v>0</v>
      </c>
      <c r="J136" s="132">
        <f>IFERROR(VLOOKUP(B136,'Egyéni lista'!$B$4:$L$263,9,0),0)</f>
        <v>0</v>
      </c>
      <c r="K136" s="26">
        <f>IFERROR(VLOOKUP(B136,'Egyéni lista'!$B$4:$L$263,10,0),0)</f>
        <v>0</v>
      </c>
      <c r="L136" s="87">
        <f>IFERROR(VLOOKUP(B136,'Egyéni lista'!$B$4:$L$263,11,0),0)</f>
        <v>0</v>
      </c>
    </row>
    <row r="137" spans="1:12" ht="15" hidden="1" customHeight="1" x14ac:dyDescent="0.2">
      <c r="A137" s="80" t="s">
        <v>154</v>
      </c>
      <c r="B137" s="103"/>
      <c r="C137" s="81">
        <f>IFERROR(VLOOKUP(B137,'Egyéni lista'!$B$4:$L$263,2,0),0)</f>
        <v>0</v>
      </c>
      <c r="D137" s="82">
        <f>IFERROR(VLOOKUP(B137,'Egyéni lista'!$B$4:$L$263,3,0),0)</f>
        <v>0</v>
      </c>
      <c r="E137" s="7">
        <f>IFERROR(VLOOKUP(B137,'Egyéni lista'!$B$4:$L$263,4,0),0)</f>
        <v>0</v>
      </c>
      <c r="F137" s="7">
        <f>IFERROR(VLOOKUP(B137,'Egyéni lista'!$B$4:$L$263,5,0),0)</f>
        <v>0</v>
      </c>
      <c r="G137" s="7">
        <f>IFERROR(VLOOKUP(B137,'Egyéni lista'!$B$4:$L$263,6,0),0)</f>
        <v>0</v>
      </c>
      <c r="H137" s="7">
        <f>IFERROR(VLOOKUP(B137,'Egyéni lista'!$B$4:$L$263,7,0),0)</f>
        <v>0</v>
      </c>
      <c r="I137" s="124">
        <f>IFERROR(VLOOKUP(B137,'Egyéni lista'!$B$4:$L$263,8,0),0)</f>
        <v>0</v>
      </c>
      <c r="J137" s="132">
        <f>IFERROR(VLOOKUP(B137,'Egyéni lista'!$B$4:$L$263,9,0),0)</f>
        <v>0</v>
      </c>
      <c r="K137" s="26">
        <f>IFERROR(VLOOKUP(B137,'Egyéni lista'!$B$4:$L$263,10,0),0)</f>
        <v>0</v>
      </c>
      <c r="L137" s="87">
        <f>IFERROR(VLOOKUP(B137,'Egyéni lista'!$B$4:$L$263,11,0),0)</f>
        <v>0</v>
      </c>
    </row>
    <row r="138" spans="1:12" ht="15" hidden="1" customHeight="1" x14ac:dyDescent="0.2">
      <c r="A138" s="80" t="s">
        <v>155</v>
      </c>
      <c r="B138" s="103"/>
      <c r="C138" s="81">
        <f>IFERROR(VLOOKUP(B138,'Egyéni lista'!$B$4:$L$263,2,0),0)</f>
        <v>0</v>
      </c>
      <c r="D138" s="82">
        <f>IFERROR(VLOOKUP(B138,'Egyéni lista'!$B$4:$L$263,3,0),0)</f>
        <v>0</v>
      </c>
      <c r="E138" s="7">
        <f>IFERROR(VLOOKUP(B138,'Egyéni lista'!$B$4:$L$263,4,0),0)</f>
        <v>0</v>
      </c>
      <c r="F138" s="7">
        <f>IFERROR(VLOOKUP(B138,'Egyéni lista'!$B$4:$L$263,5,0),0)</f>
        <v>0</v>
      </c>
      <c r="G138" s="7">
        <f>IFERROR(VLOOKUP(B138,'Egyéni lista'!$B$4:$L$263,6,0),0)</f>
        <v>0</v>
      </c>
      <c r="H138" s="7">
        <f>IFERROR(VLOOKUP(B138,'Egyéni lista'!$B$4:$L$263,7,0),0)</f>
        <v>0</v>
      </c>
      <c r="I138" s="124">
        <f>IFERROR(VLOOKUP(B138,'Egyéni lista'!$B$4:$L$263,8,0),0)</f>
        <v>0</v>
      </c>
      <c r="J138" s="132">
        <f>IFERROR(VLOOKUP(B138,'Egyéni lista'!$B$4:$L$263,9,0),0)</f>
        <v>0</v>
      </c>
      <c r="K138" s="26">
        <f>IFERROR(VLOOKUP(B138,'Egyéni lista'!$B$4:$L$263,10,0),0)</f>
        <v>0</v>
      </c>
      <c r="L138" s="87">
        <f>IFERROR(VLOOKUP(B138,'Egyéni lista'!$B$4:$L$263,11,0),0)</f>
        <v>0</v>
      </c>
    </row>
    <row r="139" spans="1:12" ht="15.75" hidden="1" customHeight="1" x14ac:dyDescent="0.2">
      <c r="A139" s="80" t="s">
        <v>156</v>
      </c>
      <c r="B139" s="103"/>
      <c r="C139" s="81">
        <f>IFERROR(VLOOKUP(B139,'Egyéni lista'!$B$4:$L$263,2,0),0)</f>
        <v>0</v>
      </c>
      <c r="D139" s="82">
        <f>IFERROR(VLOOKUP(B139,'Egyéni lista'!$B$4:$L$263,3,0),0)</f>
        <v>0</v>
      </c>
      <c r="E139" s="7">
        <f>IFERROR(VLOOKUP(B139,'Egyéni lista'!$B$4:$L$263,4,0),0)</f>
        <v>0</v>
      </c>
      <c r="F139" s="7">
        <f>IFERROR(VLOOKUP(B139,'Egyéni lista'!$B$4:$L$263,5,0),0)</f>
        <v>0</v>
      </c>
      <c r="G139" s="7">
        <f>IFERROR(VLOOKUP(B139,'Egyéni lista'!$B$4:$L$263,6,0),0)</f>
        <v>0</v>
      </c>
      <c r="H139" s="7">
        <f>IFERROR(VLOOKUP(B139,'Egyéni lista'!$B$4:$L$263,7,0),0)</f>
        <v>0</v>
      </c>
      <c r="I139" s="124">
        <f>IFERROR(VLOOKUP(B139,'Egyéni lista'!$B$4:$L$263,8,0),0)</f>
        <v>0</v>
      </c>
      <c r="J139" s="132">
        <f>IFERROR(VLOOKUP(B139,'Egyéni lista'!$B$4:$L$263,9,0),0)</f>
        <v>0</v>
      </c>
      <c r="K139" s="26">
        <f>IFERROR(VLOOKUP(B139,'Egyéni lista'!$B$4:$L$263,10,0),0)</f>
        <v>0</v>
      </c>
      <c r="L139" s="87">
        <f>IFERROR(VLOOKUP(B139,'Egyéni lista'!$B$4:$L$263,11,0),0)</f>
        <v>0</v>
      </c>
    </row>
    <row r="140" spans="1:12" ht="15" hidden="1" customHeight="1" x14ac:dyDescent="0.2">
      <c r="A140" s="80" t="s">
        <v>157</v>
      </c>
      <c r="B140" s="103"/>
      <c r="C140" s="81">
        <f>IFERROR(VLOOKUP(B140,'Egyéni lista'!$B$4:$L$263,2,0),0)</f>
        <v>0</v>
      </c>
      <c r="D140" s="82">
        <f>IFERROR(VLOOKUP(B140,'Egyéni lista'!$B$4:$L$263,3,0),0)</f>
        <v>0</v>
      </c>
      <c r="E140" s="7">
        <f>IFERROR(VLOOKUP(B140,'Egyéni lista'!$B$4:$L$263,4,0),0)</f>
        <v>0</v>
      </c>
      <c r="F140" s="7">
        <f>IFERROR(VLOOKUP(B140,'Egyéni lista'!$B$4:$L$263,5,0),0)</f>
        <v>0</v>
      </c>
      <c r="G140" s="7">
        <f>IFERROR(VLOOKUP(B140,'Egyéni lista'!$B$4:$L$263,6,0),0)</f>
        <v>0</v>
      </c>
      <c r="H140" s="7">
        <f>IFERROR(VLOOKUP(B140,'Egyéni lista'!$B$4:$L$263,7,0),0)</f>
        <v>0</v>
      </c>
      <c r="I140" s="124">
        <f>IFERROR(VLOOKUP(B140,'Egyéni lista'!$B$4:$L$263,8,0),0)</f>
        <v>0</v>
      </c>
      <c r="J140" s="132">
        <f>IFERROR(VLOOKUP(B140,'Egyéni lista'!$B$4:$L$263,9,0),0)</f>
        <v>0</v>
      </c>
      <c r="K140" s="26">
        <f>IFERROR(VLOOKUP(B140,'Egyéni lista'!$B$4:$L$263,10,0),0)</f>
        <v>0</v>
      </c>
      <c r="L140" s="87">
        <f>IFERROR(VLOOKUP(B140,'Egyéni lista'!$B$4:$L$263,11,0),0)</f>
        <v>0</v>
      </c>
    </row>
    <row r="141" spans="1:12" ht="15" hidden="1" customHeight="1" x14ac:dyDescent="0.2">
      <c r="A141" s="80" t="s">
        <v>158</v>
      </c>
      <c r="B141" s="103"/>
      <c r="C141" s="81">
        <f>IFERROR(VLOOKUP(B141,'Egyéni lista'!$B$4:$L$263,2,0),0)</f>
        <v>0</v>
      </c>
      <c r="D141" s="82">
        <f>IFERROR(VLOOKUP(B141,'Egyéni lista'!$B$4:$L$263,3,0),0)</f>
        <v>0</v>
      </c>
      <c r="E141" s="7">
        <f>IFERROR(VLOOKUP(B141,'Egyéni lista'!$B$4:$L$263,4,0),0)</f>
        <v>0</v>
      </c>
      <c r="F141" s="7">
        <f>IFERROR(VLOOKUP(B141,'Egyéni lista'!$B$4:$L$263,5,0),0)</f>
        <v>0</v>
      </c>
      <c r="G141" s="7">
        <f>IFERROR(VLOOKUP(B141,'Egyéni lista'!$B$4:$L$263,6,0),0)</f>
        <v>0</v>
      </c>
      <c r="H141" s="7">
        <f>IFERROR(VLOOKUP(B141,'Egyéni lista'!$B$4:$L$263,7,0),0)</f>
        <v>0</v>
      </c>
      <c r="I141" s="124">
        <f>IFERROR(VLOOKUP(B141,'Egyéni lista'!$B$4:$L$263,8,0),0)</f>
        <v>0</v>
      </c>
      <c r="J141" s="132">
        <f>IFERROR(VLOOKUP(B141,'Egyéni lista'!$B$4:$L$263,9,0),0)</f>
        <v>0</v>
      </c>
      <c r="K141" s="26">
        <f>IFERROR(VLOOKUP(B141,'Egyéni lista'!$B$4:$L$263,10,0),0)</f>
        <v>0</v>
      </c>
      <c r="L141" s="87">
        <f>IFERROR(VLOOKUP(B141,'Egyéni lista'!$B$4:$L$263,11,0),0)</f>
        <v>0</v>
      </c>
    </row>
    <row r="142" spans="1:12" ht="15" hidden="1" customHeight="1" x14ac:dyDescent="0.2">
      <c r="A142" s="80" t="s">
        <v>159</v>
      </c>
      <c r="B142" s="103"/>
      <c r="C142" s="81">
        <f>IFERROR(VLOOKUP(B142,'Egyéni lista'!$B$4:$L$263,2,0),0)</f>
        <v>0</v>
      </c>
      <c r="D142" s="82">
        <f>IFERROR(VLOOKUP(B142,'Egyéni lista'!$B$4:$L$263,3,0),0)</f>
        <v>0</v>
      </c>
      <c r="E142" s="7">
        <f>IFERROR(VLOOKUP(B142,'Egyéni lista'!$B$4:$L$263,4,0),0)</f>
        <v>0</v>
      </c>
      <c r="F142" s="7">
        <f>IFERROR(VLOOKUP(B142,'Egyéni lista'!$B$4:$L$263,5,0),0)</f>
        <v>0</v>
      </c>
      <c r="G142" s="7">
        <f>IFERROR(VLOOKUP(B142,'Egyéni lista'!$B$4:$L$263,6,0),0)</f>
        <v>0</v>
      </c>
      <c r="H142" s="7">
        <f>IFERROR(VLOOKUP(B142,'Egyéni lista'!$B$4:$L$263,7,0),0)</f>
        <v>0</v>
      </c>
      <c r="I142" s="124">
        <f>IFERROR(VLOOKUP(B142,'Egyéni lista'!$B$4:$L$263,8,0),0)</f>
        <v>0</v>
      </c>
      <c r="J142" s="132">
        <f>IFERROR(VLOOKUP(B142,'Egyéni lista'!$B$4:$L$263,9,0),0)</f>
        <v>0</v>
      </c>
      <c r="K142" s="26">
        <f>IFERROR(VLOOKUP(B142,'Egyéni lista'!$B$4:$L$263,10,0),0)</f>
        <v>0</v>
      </c>
      <c r="L142" s="87">
        <f>IFERROR(VLOOKUP(B142,'Egyéni lista'!$B$4:$L$263,11,0),0)</f>
        <v>0</v>
      </c>
    </row>
    <row r="143" spans="1:12" ht="15.75" hidden="1" customHeight="1" x14ac:dyDescent="0.2">
      <c r="A143" s="80" t="s">
        <v>160</v>
      </c>
      <c r="B143" s="103"/>
      <c r="C143" s="81">
        <f>IFERROR(VLOOKUP(B143,'Egyéni lista'!$B$4:$L$263,2,0),0)</f>
        <v>0</v>
      </c>
      <c r="D143" s="82">
        <f>IFERROR(VLOOKUP(B143,'Egyéni lista'!$B$4:$L$263,3,0),0)</f>
        <v>0</v>
      </c>
      <c r="E143" s="7">
        <f>IFERROR(VLOOKUP(B143,'Egyéni lista'!$B$4:$L$263,4,0),0)</f>
        <v>0</v>
      </c>
      <c r="F143" s="7">
        <f>IFERROR(VLOOKUP(B143,'Egyéni lista'!$B$4:$L$263,5,0),0)</f>
        <v>0</v>
      </c>
      <c r="G143" s="7">
        <f>IFERROR(VLOOKUP(B143,'Egyéni lista'!$B$4:$L$263,6,0),0)</f>
        <v>0</v>
      </c>
      <c r="H143" s="7">
        <f>IFERROR(VLOOKUP(B143,'Egyéni lista'!$B$4:$L$263,7,0),0)</f>
        <v>0</v>
      </c>
      <c r="I143" s="124">
        <f>IFERROR(VLOOKUP(B143,'Egyéni lista'!$B$4:$L$263,8,0),0)</f>
        <v>0</v>
      </c>
      <c r="J143" s="132">
        <f>IFERROR(VLOOKUP(B143,'Egyéni lista'!$B$4:$L$263,9,0),0)</f>
        <v>0</v>
      </c>
      <c r="K143" s="26">
        <f>IFERROR(VLOOKUP(B143,'Egyéni lista'!$B$4:$L$263,10,0),0)</f>
        <v>0</v>
      </c>
      <c r="L143" s="87">
        <f>IFERROR(VLOOKUP(B143,'Egyéni lista'!$B$4:$L$263,11,0),0)</f>
        <v>0</v>
      </c>
    </row>
    <row r="144" spans="1:12" ht="15" hidden="1" customHeight="1" x14ac:dyDescent="0.2">
      <c r="A144" s="80" t="s">
        <v>161</v>
      </c>
      <c r="B144" s="103"/>
      <c r="C144" s="81">
        <f>IFERROR(VLOOKUP(B144,'Egyéni lista'!$B$4:$L$263,2,0),0)</f>
        <v>0</v>
      </c>
      <c r="D144" s="82">
        <f>IFERROR(VLOOKUP(B144,'Egyéni lista'!$B$4:$L$263,3,0),0)</f>
        <v>0</v>
      </c>
      <c r="E144" s="7">
        <f>IFERROR(VLOOKUP(B144,'Egyéni lista'!$B$4:$L$263,4,0),0)</f>
        <v>0</v>
      </c>
      <c r="F144" s="7">
        <f>IFERROR(VLOOKUP(B144,'Egyéni lista'!$B$4:$L$263,5,0),0)</f>
        <v>0</v>
      </c>
      <c r="G144" s="7">
        <f>IFERROR(VLOOKUP(B144,'Egyéni lista'!$B$4:$L$263,6,0),0)</f>
        <v>0</v>
      </c>
      <c r="H144" s="7">
        <f>IFERROR(VLOOKUP(B144,'Egyéni lista'!$B$4:$L$263,7,0),0)</f>
        <v>0</v>
      </c>
      <c r="I144" s="124">
        <f>IFERROR(VLOOKUP(B144,'Egyéni lista'!$B$4:$L$263,8,0),0)</f>
        <v>0</v>
      </c>
      <c r="J144" s="132">
        <f>IFERROR(VLOOKUP(B144,'Egyéni lista'!$B$4:$L$263,9,0),0)</f>
        <v>0</v>
      </c>
      <c r="K144" s="26">
        <f>IFERROR(VLOOKUP(B144,'Egyéni lista'!$B$4:$L$263,10,0),0)</f>
        <v>0</v>
      </c>
      <c r="L144" s="87">
        <f>IFERROR(VLOOKUP(B144,'Egyéni lista'!$B$4:$L$263,11,0),0)</f>
        <v>0</v>
      </c>
    </row>
    <row r="145" spans="1:12" ht="15" hidden="1" customHeight="1" x14ac:dyDescent="0.2">
      <c r="A145" s="80" t="s">
        <v>162</v>
      </c>
      <c r="B145" s="103"/>
      <c r="C145" s="81">
        <f>IFERROR(VLOOKUP(B145,'Egyéni lista'!$B$4:$L$263,2,0),0)</f>
        <v>0</v>
      </c>
      <c r="D145" s="82">
        <f>IFERROR(VLOOKUP(B145,'Egyéni lista'!$B$4:$L$263,3,0),0)</f>
        <v>0</v>
      </c>
      <c r="E145" s="7">
        <f>IFERROR(VLOOKUP(B145,'Egyéni lista'!$B$4:$L$263,4,0),0)</f>
        <v>0</v>
      </c>
      <c r="F145" s="7">
        <f>IFERROR(VLOOKUP(B145,'Egyéni lista'!$B$4:$L$263,5,0),0)</f>
        <v>0</v>
      </c>
      <c r="G145" s="7">
        <f>IFERROR(VLOOKUP(B145,'Egyéni lista'!$B$4:$L$263,6,0),0)</f>
        <v>0</v>
      </c>
      <c r="H145" s="7">
        <f>IFERROR(VLOOKUP(B145,'Egyéni lista'!$B$4:$L$263,7,0),0)</f>
        <v>0</v>
      </c>
      <c r="I145" s="124">
        <f>IFERROR(VLOOKUP(B145,'Egyéni lista'!$B$4:$L$263,8,0),0)</f>
        <v>0</v>
      </c>
      <c r="J145" s="132">
        <f>IFERROR(VLOOKUP(B145,'Egyéni lista'!$B$4:$L$263,9,0),0)</f>
        <v>0</v>
      </c>
      <c r="K145" s="26">
        <f>IFERROR(VLOOKUP(B145,'Egyéni lista'!$B$4:$L$263,10,0),0)</f>
        <v>0</v>
      </c>
      <c r="L145" s="87">
        <f>IFERROR(VLOOKUP(B145,'Egyéni lista'!$B$4:$L$263,11,0),0)</f>
        <v>0</v>
      </c>
    </row>
    <row r="146" spans="1:12" ht="15" hidden="1" customHeight="1" x14ac:dyDescent="0.2">
      <c r="A146" s="80" t="s">
        <v>163</v>
      </c>
      <c r="B146" s="103"/>
      <c r="C146" s="81">
        <f>IFERROR(VLOOKUP(B146,'Egyéni lista'!$B$4:$L$263,2,0),0)</f>
        <v>0</v>
      </c>
      <c r="D146" s="82">
        <f>IFERROR(VLOOKUP(B146,'Egyéni lista'!$B$4:$L$263,3,0),0)</f>
        <v>0</v>
      </c>
      <c r="E146" s="7">
        <f>IFERROR(VLOOKUP(B146,'Egyéni lista'!$B$4:$L$263,4,0),0)</f>
        <v>0</v>
      </c>
      <c r="F146" s="7">
        <f>IFERROR(VLOOKUP(B146,'Egyéni lista'!$B$4:$L$263,5,0),0)</f>
        <v>0</v>
      </c>
      <c r="G146" s="7">
        <f>IFERROR(VLOOKUP(B146,'Egyéni lista'!$B$4:$L$263,6,0),0)</f>
        <v>0</v>
      </c>
      <c r="H146" s="7">
        <f>IFERROR(VLOOKUP(B146,'Egyéni lista'!$B$4:$L$263,7,0),0)</f>
        <v>0</v>
      </c>
      <c r="I146" s="124">
        <f>IFERROR(VLOOKUP(B146,'Egyéni lista'!$B$4:$L$263,8,0),0)</f>
        <v>0</v>
      </c>
      <c r="J146" s="132">
        <f>IFERROR(VLOOKUP(B146,'Egyéni lista'!$B$4:$L$263,9,0),0)</f>
        <v>0</v>
      </c>
      <c r="K146" s="26">
        <f>IFERROR(VLOOKUP(B146,'Egyéni lista'!$B$4:$L$263,10,0),0)</f>
        <v>0</v>
      </c>
      <c r="L146" s="87">
        <f>IFERROR(VLOOKUP(B146,'Egyéni lista'!$B$4:$L$263,11,0),0)</f>
        <v>0</v>
      </c>
    </row>
    <row r="147" spans="1:12" ht="15.75" hidden="1" customHeight="1" x14ac:dyDescent="0.2">
      <c r="A147" s="80" t="s">
        <v>164</v>
      </c>
      <c r="B147" s="103"/>
      <c r="C147" s="81">
        <f>IFERROR(VLOOKUP(B147,'Egyéni lista'!$B$4:$L$263,2,0),0)</f>
        <v>0</v>
      </c>
      <c r="D147" s="82">
        <f>IFERROR(VLOOKUP(B147,'Egyéni lista'!$B$4:$L$263,3,0),0)</f>
        <v>0</v>
      </c>
      <c r="E147" s="7">
        <f>IFERROR(VLOOKUP(B147,'Egyéni lista'!$B$4:$L$263,4,0),0)</f>
        <v>0</v>
      </c>
      <c r="F147" s="7">
        <f>IFERROR(VLOOKUP(B147,'Egyéni lista'!$B$4:$L$263,5,0),0)</f>
        <v>0</v>
      </c>
      <c r="G147" s="7">
        <f>IFERROR(VLOOKUP(B147,'Egyéni lista'!$B$4:$L$263,6,0),0)</f>
        <v>0</v>
      </c>
      <c r="H147" s="7">
        <f>IFERROR(VLOOKUP(B147,'Egyéni lista'!$B$4:$L$263,7,0),0)</f>
        <v>0</v>
      </c>
      <c r="I147" s="124">
        <f>IFERROR(VLOOKUP(B147,'Egyéni lista'!$B$4:$L$263,8,0),0)</f>
        <v>0</v>
      </c>
      <c r="J147" s="132">
        <f>IFERROR(VLOOKUP(B147,'Egyéni lista'!$B$4:$L$263,9,0),0)</f>
        <v>0</v>
      </c>
      <c r="K147" s="26">
        <f>IFERROR(VLOOKUP(B147,'Egyéni lista'!$B$4:$L$263,10,0),0)</f>
        <v>0</v>
      </c>
      <c r="L147" s="87">
        <f>IFERROR(VLOOKUP(B147,'Egyéni lista'!$B$4:$L$263,11,0),0)</f>
        <v>0</v>
      </c>
    </row>
    <row r="148" spans="1:12" ht="15" hidden="1" customHeight="1" x14ac:dyDescent="0.2">
      <c r="A148" s="80" t="s">
        <v>165</v>
      </c>
      <c r="B148" s="103"/>
      <c r="C148" s="81">
        <f>IFERROR(VLOOKUP(B148,'Egyéni lista'!$B$4:$L$263,2,0),0)</f>
        <v>0</v>
      </c>
      <c r="D148" s="82">
        <f>IFERROR(VLOOKUP(B148,'Egyéni lista'!$B$4:$L$263,3,0),0)</f>
        <v>0</v>
      </c>
      <c r="E148" s="7">
        <f>IFERROR(VLOOKUP(B148,'Egyéni lista'!$B$4:$L$263,4,0),0)</f>
        <v>0</v>
      </c>
      <c r="F148" s="7">
        <f>IFERROR(VLOOKUP(B148,'Egyéni lista'!$B$4:$L$263,5,0),0)</f>
        <v>0</v>
      </c>
      <c r="G148" s="7">
        <f>IFERROR(VLOOKUP(B148,'Egyéni lista'!$B$4:$L$263,6,0),0)</f>
        <v>0</v>
      </c>
      <c r="H148" s="7">
        <f>IFERROR(VLOOKUP(B148,'Egyéni lista'!$B$4:$L$263,7,0),0)</f>
        <v>0</v>
      </c>
      <c r="I148" s="124">
        <f>IFERROR(VLOOKUP(B148,'Egyéni lista'!$B$4:$L$263,8,0),0)</f>
        <v>0</v>
      </c>
      <c r="J148" s="132">
        <f>IFERROR(VLOOKUP(B148,'Egyéni lista'!$B$4:$L$263,9,0),0)</f>
        <v>0</v>
      </c>
      <c r="K148" s="26">
        <f>IFERROR(VLOOKUP(B148,'Egyéni lista'!$B$4:$L$263,10,0),0)</f>
        <v>0</v>
      </c>
      <c r="L148" s="87">
        <f>IFERROR(VLOOKUP(B148,'Egyéni lista'!$B$4:$L$263,11,0),0)</f>
        <v>0</v>
      </c>
    </row>
    <row r="149" spans="1:12" ht="15" hidden="1" customHeight="1" x14ac:dyDescent="0.2">
      <c r="A149" s="80" t="s">
        <v>166</v>
      </c>
      <c r="B149" s="103"/>
      <c r="C149" s="81">
        <f>IFERROR(VLOOKUP(B149,'Egyéni lista'!$B$4:$L$263,2,0),0)</f>
        <v>0</v>
      </c>
      <c r="D149" s="82">
        <f>IFERROR(VLOOKUP(B149,'Egyéni lista'!$B$4:$L$263,3,0),0)</f>
        <v>0</v>
      </c>
      <c r="E149" s="7">
        <f>IFERROR(VLOOKUP(B149,'Egyéni lista'!$B$4:$L$263,4,0),0)</f>
        <v>0</v>
      </c>
      <c r="F149" s="7">
        <f>IFERROR(VLOOKUP(B149,'Egyéni lista'!$B$4:$L$263,5,0),0)</f>
        <v>0</v>
      </c>
      <c r="G149" s="7">
        <f>IFERROR(VLOOKUP(B149,'Egyéni lista'!$B$4:$L$263,6,0),0)</f>
        <v>0</v>
      </c>
      <c r="H149" s="7">
        <f>IFERROR(VLOOKUP(B149,'Egyéni lista'!$B$4:$L$263,7,0),0)</f>
        <v>0</v>
      </c>
      <c r="I149" s="124">
        <f>IFERROR(VLOOKUP(B149,'Egyéni lista'!$B$4:$L$263,8,0),0)</f>
        <v>0</v>
      </c>
      <c r="J149" s="132">
        <f>IFERROR(VLOOKUP(B149,'Egyéni lista'!$B$4:$L$263,9,0),0)</f>
        <v>0</v>
      </c>
      <c r="K149" s="26">
        <f>IFERROR(VLOOKUP(B149,'Egyéni lista'!$B$4:$L$263,10,0),0)</f>
        <v>0</v>
      </c>
      <c r="L149" s="87">
        <f>IFERROR(VLOOKUP(B149,'Egyéni lista'!$B$4:$L$263,11,0),0)</f>
        <v>0</v>
      </c>
    </row>
    <row r="150" spans="1:12" ht="15" hidden="1" customHeight="1" x14ac:dyDescent="0.2">
      <c r="A150" s="80" t="s">
        <v>167</v>
      </c>
      <c r="B150" s="103"/>
      <c r="C150" s="81">
        <f>IFERROR(VLOOKUP(B150,'Egyéni lista'!$B$4:$L$263,2,0),0)</f>
        <v>0</v>
      </c>
      <c r="D150" s="82">
        <f>IFERROR(VLOOKUP(B150,'Egyéni lista'!$B$4:$L$263,3,0),0)</f>
        <v>0</v>
      </c>
      <c r="E150" s="7">
        <f>IFERROR(VLOOKUP(B150,'Egyéni lista'!$B$4:$L$263,4,0),0)</f>
        <v>0</v>
      </c>
      <c r="F150" s="7">
        <f>IFERROR(VLOOKUP(B150,'Egyéni lista'!$B$4:$L$263,5,0),0)</f>
        <v>0</v>
      </c>
      <c r="G150" s="7">
        <f>IFERROR(VLOOKUP(B150,'Egyéni lista'!$B$4:$L$263,6,0),0)</f>
        <v>0</v>
      </c>
      <c r="H150" s="7">
        <f>IFERROR(VLOOKUP(B150,'Egyéni lista'!$B$4:$L$263,7,0),0)</f>
        <v>0</v>
      </c>
      <c r="I150" s="124">
        <f>IFERROR(VLOOKUP(B150,'Egyéni lista'!$B$4:$L$263,8,0),0)</f>
        <v>0</v>
      </c>
      <c r="J150" s="132">
        <f>IFERROR(VLOOKUP(B150,'Egyéni lista'!$B$4:$L$263,9,0),0)</f>
        <v>0</v>
      </c>
      <c r="K150" s="26">
        <f>IFERROR(VLOOKUP(B150,'Egyéni lista'!$B$4:$L$263,10,0),0)</f>
        <v>0</v>
      </c>
      <c r="L150" s="87">
        <f>IFERROR(VLOOKUP(B150,'Egyéni lista'!$B$4:$L$263,11,0),0)</f>
        <v>0</v>
      </c>
    </row>
    <row r="151" spans="1:12" ht="15.75" hidden="1" customHeight="1" x14ac:dyDescent="0.2">
      <c r="A151" s="80" t="s">
        <v>168</v>
      </c>
      <c r="B151" s="103"/>
      <c r="C151" s="81">
        <f>IFERROR(VLOOKUP(B151,'Egyéni lista'!$B$4:$L$263,2,0),0)</f>
        <v>0</v>
      </c>
      <c r="D151" s="82">
        <f>IFERROR(VLOOKUP(B151,'Egyéni lista'!$B$4:$L$263,3,0),0)</f>
        <v>0</v>
      </c>
      <c r="E151" s="7">
        <f>IFERROR(VLOOKUP(B151,'Egyéni lista'!$B$4:$L$263,4,0),0)</f>
        <v>0</v>
      </c>
      <c r="F151" s="7">
        <f>IFERROR(VLOOKUP(B151,'Egyéni lista'!$B$4:$L$263,5,0),0)</f>
        <v>0</v>
      </c>
      <c r="G151" s="7">
        <f>IFERROR(VLOOKUP(B151,'Egyéni lista'!$B$4:$L$263,6,0),0)</f>
        <v>0</v>
      </c>
      <c r="H151" s="7">
        <f>IFERROR(VLOOKUP(B151,'Egyéni lista'!$B$4:$L$263,7,0),0)</f>
        <v>0</v>
      </c>
      <c r="I151" s="124">
        <f>IFERROR(VLOOKUP(B151,'Egyéni lista'!$B$4:$L$263,8,0),0)</f>
        <v>0</v>
      </c>
      <c r="J151" s="132">
        <f>IFERROR(VLOOKUP(B151,'Egyéni lista'!$B$4:$L$263,9,0),0)</f>
        <v>0</v>
      </c>
      <c r="K151" s="26">
        <f>IFERROR(VLOOKUP(B151,'Egyéni lista'!$B$4:$L$263,10,0),0)</f>
        <v>0</v>
      </c>
      <c r="L151" s="87">
        <f>IFERROR(VLOOKUP(B151,'Egyéni lista'!$B$4:$L$263,11,0),0)</f>
        <v>0</v>
      </c>
    </row>
    <row r="152" spans="1:12" ht="15" hidden="1" customHeight="1" x14ac:dyDescent="0.2">
      <c r="A152" s="80" t="s">
        <v>169</v>
      </c>
      <c r="B152" s="103"/>
      <c r="C152" s="81">
        <f>IFERROR(VLOOKUP(B152,'Egyéni lista'!$B$4:$L$263,2,0),0)</f>
        <v>0</v>
      </c>
      <c r="D152" s="82">
        <f>IFERROR(VLOOKUP(B152,'Egyéni lista'!$B$4:$L$263,3,0),0)</f>
        <v>0</v>
      </c>
      <c r="E152" s="7">
        <f>IFERROR(VLOOKUP(B152,'Egyéni lista'!$B$4:$L$263,4,0),0)</f>
        <v>0</v>
      </c>
      <c r="F152" s="7">
        <f>IFERROR(VLOOKUP(B152,'Egyéni lista'!$B$4:$L$263,5,0),0)</f>
        <v>0</v>
      </c>
      <c r="G152" s="7">
        <f>IFERROR(VLOOKUP(B152,'Egyéni lista'!$B$4:$L$263,6,0),0)</f>
        <v>0</v>
      </c>
      <c r="H152" s="7">
        <f>IFERROR(VLOOKUP(B152,'Egyéni lista'!$B$4:$L$263,7,0),0)</f>
        <v>0</v>
      </c>
      <c r="I152" s="124">
        <f>IFERROR(VLOOKUP(B152,'Egyéni lista'!$B$4:$L$263,8,0),0)</f>
        <v>0</v>
      </c>
      <c r="J152" s="132">
        <f>IFERROR(VLOOKUP(B152,'Egyéni lista'!$B$4:$L$263,9,0),0)</f>
        <v>0</v>
      </c>
      <c r="K152" s="26">
        <f>IFERROR(VLOOKUP(B152,'Egyéni lista'!$B$4:$L$263,10,0),0)</f>
        <v>0</v>
      </c>
      <c r="L152" s="87">
        <f>IFERROR(VLOOKUP(B152,'Egyéni lista'!$B$4:$L$263,11,0),0)</f>
        <v>0</v>
      </c>
    </row>
    <row r="153" spans="1:12" ht="15" hidden="1" customHeight="1" x14ac:dyDescent="0.2">
      <c r="A153" s="80" t="s">
        <v>170</v>
      </c>
      <c r="B153" s="103"/>
      <c r="C153" s="81">
        <f>IFERROR(VLOOKUP(B153,'Egyéni lista'!$B$4:$L$263,2,0),0)</f>
        <v>0</v>
      </c>
      <c r="D153" s="82">
        <f>IFERROR(VLOOKUP(B153,'Egyéni lista'!$B$4:$L$263,3,0),0)</f>
        <v>0</v>
      </c>
      <c r="E153" s="7">
        <f>IFERROR(VLOOKUP(B153,'Egyéni lista'!$B$4:$L$263,4,0),0)</f>
        <v>0</v>
      </c>
      <c r="F153" s="7">
        <f>IFERROR(VLOOKUP(B153,'Egyéni lista'!$B$4:$L$263,5,0),0)</f>
        <v>0</v>
      </c>
      <c r="G153" s="7">
        <f>IFERROR(VLOOKUP(B153,'Egyéni lista'!$B$4:$L$263,6,0),0)</f>
        <v>0</v>
      </c>
      <c r="H153" s="7">
        <f>IFERROR(VLOOKUP(B153,'Egyéni lista'!$B$4:$L$263,7,0),0)</f>
        <v>0</v>
      </c>
      <c r="I153" s="124">
        <f>IFERROR(VLOOKUP(B153,'Egyéni lista'!$B$4:$L$263,8,0),0)</f>
        <v>0</v>
      </c>
      <c r="J153" s="132">
        <f>IFERROR(VLOOKUP(B153,'Egyéni lista'!$B$4:$L$263,9,0),0)</f>
        <v>0</v>
      </c>
      <c r="K153" s="26">
        <f>IFERROR(VLOOKUP(B153,'Egyéni lista'!$B$4:$L$263,10,0),0)</f>
        <v>0</v>
      </c>
      <c r="L153" s="87">
        <f>IFERROR(VLOOKUP(B153,'Egyéni lista'!$B$4:$L$263,11,0),0)</f>
        <v>0</v>
      </c>
    </row>
    <row r="154" spans="1:12" ht="15" hidden="1" customHeight="1" x14ac:dyDescent="0.2">
      <c r="A154" s="80" t="s">
        <v>171</v>
      </c>
      <c r="B154" s="103"/>
      <c r="C154" s="81">
        <f>IFERROR(VLOOKUP(B154,'Egyéni lista'!$B$4:$L$263,2,0),0)</f>
        <v>0</v>
      </c>
      <c r="D154" s="82">
        <f>IFERROR(VLOOKUP(B154,'Egyéni lista'!$B$4:$L$263,3,0),0)</f>
        <v>0</v>
      </c>
      <c r="E154" s="7">
        <f>IFERROR(VLOOKUP(B154,'Egyéni lista'!$B$4:$L$263,4,0),0)</f>
        <v>0</v>
      </c>
      <c r="F154" s="7">
        <f>IFERROR(VLOOKUP(B154,'Egyéni lista'!$B$4:$L$263,5,0),0)</f>
        <v>0</v>
      </c>
      <c r="G154" s="7">
        <f>IFERROR(VLOOKUP(B154,'Egyéni lista'!$B$4:$L$263,6,0),0)</f>
        <v>0</v>
      </c>
      <c r="H154" s="7">
        <f>IFERROR(VLOOKUP(B154,'Egyéni lista'!$B$4:$L$263,7,0),0)</f>
        <v>0</v>
      </c>
      <c r="I154" s="124">
        <f>IFERROR(VLOOKUP(B154,'Egyéni lista'!$B$4:$L$263,8,0),0)</f>
        <v>0</v>
      </c>
      <c r="J154" s="132">
        <f>IFERROR(VLOOKUP(B154,'Egyéni lista'!$B$4:$L$263,9,0),0)</f>
        <v>0</v>
      </c>
      <c r="K154" s="26">
        <f>IFERROR(VLOOKUP(B154,'Egyéni lista'!$B$4:$L$263,10,0),0)</f>
        <v>0</v>
      </c>
      <c r="L154" s="87">
        <f>IFERROR(VLOOKUP(B154,'Egyéni lista'!$B$4:$L$263,11,0),0)</f>
        <v>0</v>
      </c>
    </row>
    <row r="155" spans="1:12" ht="15.75" hidden="1" customHeight="1" x14ac:dyDescent="0.2">
      <c r="A155" s="80" t="s">
        <v>172</v>
      </c>
      <c r="B155" s="103"/>
      <c r="C155" s="81">
        <f>IFERROR(VLOOKUP(B155,'Egyéni lista'!$B$4:$L$263,2,0),0)</f>
        <v>0</v>
      </c>
      <c r="D155" s="82">
        <f>IFERROR(VLOOKUP(B155,'Egyéni lista'!$B$4:$L$263,3,0),0)</f>
        <v>0</v>
      </c>
      <c r="E155" s="7">
        <f>IFERROR(VLOOKUP(B155,'Egyéni lista'!$B$4:$L$263,4,0),0)</f>
        <v>0</v>
      </c>
      <c r="F155" s="7">
        <f>IFERROR(VLOOKUP(B155,'Egyéni lista'!$B$4:$L$263,5,0),0)</f>
        <v>0</v>
      </c>
      <c r="G155" s="7">
        <f>IFERROR(VLOOKUP(B155,'Egyéni lista'!$B$4:$L$263,6,0),0)</f>
        <v>0</v>
      </c>
      <c r="H155" s="7">
        <f>IFERROR(VLOOKUP(B155,'Egyéni lista'!$B$4:$L$263,7,0),0)</f>
        <v>0</v>
      </c>
      <c r="I155" s="124">
        <f>IFERROR(VLOOKUP(B155,'Egyéni lista'!$B$4:$L$263,8,0),0)</f>
        <v>0</v>
      </c>
      <c r="J155" s="132">
        <f>IFERROR(VLOOKUP(B155,'Egyéni lista'!$B$4:$L$263,9,0),0)</f>
        <v>0</v>
      </c>
      <c r="K155" s="26">
        <f>IFERROR(VLOOKUP(B155,'Egyéni lista'!$B$4:$L$263,10,0),0)</f>
        <v>0</v>
      </c>
      <c r="L155" s="87">
        <f>IFERROR(VLOOKUP(B155,'Egyéni lista'!$B$4:$L$263,11,0),0)</f>
        <v>0</v>
      </c>
    </row>
    <row r="156" spans="1:12" ht="15" hidden="1" customHeight="1" x14ac:dyDescent="0.2">
      <c r="A156" s="80" t="s">
        <v>173</v>
      </c>
      <c r="B156" s="103"/>
      <c r="C156" s="81">
        <f>IFERROR(VLOOKUP(B156,'Egyéni lista'!$B$4:$L$263,2,0),0)</f>
        <v>0</v>
      </c>
      <c r="D156" s="82">
        <f>IFERROR(VLOOKUP(B156,'Egyéni lista'!$B$4:$L$263,3,0),0)</f>
        <v>0</v>
      </c>
      <c r="E156" s="7">
        <f>IFERROR(VLOOKUP(B156,'Egyéni lista'!$B$4:$L$263,4,0),0)</f>
        <v>0</v>
      </c>
      <c r="F156" s="7">
        <f>IFERROR(VLOOKUP(B156,'Egyéni lista'!$B$4:$L$263,5,0),0)</f>
        <v>0</v>
      </c>
      <c r="G156" s="7">
        <f>IFERROR(VLOOKUP(B156,'Egyéni lista'!$B$4:$L$263,6,0),0)</f>
        <v>0</v>
      </c>
      <c r="H156" s="7">
        <f>IFERROR(VLOOKUP(B156,'Egyéni lista'!$B$4:$L$263,7,0),0)</f>
        <v>0</v>
      </c>
      <c r="I156" s="124">
        <f>IFERROR(VLOOKUP(B156,'Egyéni lista'!$B$4:$L$263,8,0),0)</f>
        <v>0</v>
      </c>
      <c r="J156" s="132">
        <f>IFERROR(VLOOKUP(B156,'Egyéni lista'!$B$4:$L$263,9,0),0)</f>
        <v>0</v>
      </c>
      <c r="K156" s="26">
        <f>IFERROR(VLOOKUP(B156,'Egyéni lista'!$B$4:$L$263,10,0),0)</f>
        <v>0</v>
      </c>
      <c r="L156" s="87">
        <f>IFERROR(VLOOKUP(B156,'Egyéni lista'!$B$4:$L$263,11,0),0)</f>
        <v>0</v>
      </c>
    </row>
    <row r="157" spans="1:12" ht="15" hidden="1" customHeight="1" x14ac:dyDescent="0.2">
      <c r="A157" s="80" t="s">
        <v>174</v>
      </c>
      <c r="B157" s="103"/>
      <c r="C157" s="81">
        <f>IFERROR(VLOOKUP(B157,'Egyéni lista'!$B$4:$L$263,2,0),0)</f>
        <v>0</v>
      </c>
      <c r="D157" s="82">
        <f>IFERROR(VLOOKUP(B157,'Egyéni lista'!$B$4:$L$263,3,0),0)</f>
        <v>0</v>
      </c>
      <c r="E157" s="7">
        <f>IFERROR(VLOOKUP(B157,'Egyéni lista'!$B$4:$L$263,4,0),0)</f>
        <v>0</v>
      </c>
      <c r="F157" s="7">
        <f>IFERROR(VLOOKUP(B157,'Egyéni lista'!$B$4:$L$263,5,0),0)</f>
        <v>0</v>
      </c>
      <c r="G157" s="7">
        <f>IFERROR(VLOOKUP(B157,'Egyéni lista'!$B$4:$L$263,6,0),0)</f>
        <v>0</v>
      </c>
      <c r="H157" s="7">
        <f>IFERROR(VLOOKUP(B157,'Egyéni lista'!$B$4:$L$263,7,0),0)</f>
        <v>0</v>
      </c>
      <c r="I157" s="124">
        <f>IFERROR(VLOOKUP(B157,'Egyéni lista'!$B$4:$L$263,8,0),0)</f>
        <v>0</v>
      </c>
      <c r="J157" s="132">
        <f>IFERROR(VLOOKUP(B157,'Egyéni lista'!$B$4:$L$263,9,0),0)</f>
        <v>0</v>
      </c>
      <c r="K157" s="26">
        <f>IFERROR(VLOOKUP(B157,'Egyéni lista'!$B$4:$L$263,10,0),0)</f>
        <v>0</v>
      </c>
      <c r="L157" s="87">
        <f>IFERROR(VLOOKUP(B157,'Egyéni lista'!$B$4:$L$263,11,0),0)</f>
        <v>0</v>
      </c>
    </row>
    <row r="158" spans="1:12" ht="15" hidden="1" customHeight="1" x14ac:dyDescent="0.2">
      <c r="A158" s="80" t="s">
        <v>175</v>
      </c>
      <c r="B158" s="103"/>
      <c r="C158" s="81">
        <f>IFERROR(VLOOKUP(B158,'Egyéni lista'!$B$4:$L$263,2,0),0)</f>
        <v>0</v>
      </c>
      <c r="D158" s="82">
        <f>IFERROR(VLOOKUP(B158,'Egyéni lista'!$B$4:$L$263,3,0),0)</f>
        <v>0</v>
      </c>
      <c r="E158" s="7">
        <f>IFERROR(VLOOKUP(B158,'Egyéni lista'!$B$4:$L$263,4,0),0)</f>
        <v>0</v>
      </c>
      <c r="F158" s="7">
        <f>IFERROR(VLOOKUP(B158,'Egyéni lista'!$B$4:$L$263,5,0),0)</f>
        <v>0</v>
      </c>
      <c r="G158" s="7">
        <f>IFERROR(VLOOKUP(B158,'Egyéni lista'!$B$4:$L$263,6,0),0)</f>
        <v>0</v>
      </c>
      <c r="H158" s="7">
        <f>IFERROR(VLOOKUP(B158,'Egyéni lista'!$B$4:$L$263,7,0),0)</f>
        <v>0</v>
      </c>
      <c r="I158" s="124">
        <f>IFERROR(VLOOKUP(B158,'Egyéni lista'!$B$4:$L$263,8,0),0)</f>
        <v>0</v>
      </c>
      <c r="J158" s="132">
        <f>IFERROR(VLOOKUP(B158,'Egyéni lista'!$B$4:$L$263,9,0),0)</f>
        <v>0</v>
      </c>
      <c r="K158" s="26">
        <f>IFERROR(VLOOKUP(B158,'Egyéni lista'!$B$4:$L$263,10,0),0)</f>
        <v>0</v>
      </c>
      <c r="L158" s="87">
        <f>IFERROR(VLOOKUP(B158,'Egyéni lista'!$B$4:$L$263,11,0),0)</f>
        <v>0</v>
      </c>
    </row>
    <row r="159" spans="1:12" ht="15.75" hidden="1" customHeight="1" x14ac:dyDescent="0.2">
      <c r="A159" s="80" t="s">
        <v>176</v>
      </c>
      <c r="B159" s="103"/>
      <c r="C159" s="81">
        <f>IFERROR(VLOOKUP(B159,'Egyéni lista'!$B$4:$L$263,2,0),0)</f>
        <v>0</v>
      </c>
      <c r="D159" s="82">
        <f>IFERROR(VLOOKUP(B159,'Egyéni lista'!$B$4:$L$263,3,0),0)</f>
        <v>0</v>
      </c>
      <c r="E159" s="7">
        <f>IFERROR(VLOOKUP(B159,'Egyéni lista'!$B$4:$L$263,4,0),0)</f>
        <v>0</v>
      </c>
      <c r="F159" s="7">
        <f>IFERROR(VLOOKUP(B159,'Egyéni lista'!$B$4:$L$263,5,0),0)</f>
        <v>0</v>
      </c>
      <c r="G159" s="7">
        <f>IFERROR(VLOOKUP(B159,'Egyéni lista'!$B$4:$L$263,6,0),0)</f>
        <v>0</v>
      </c>
      <c r="H159" s="7">
        <f>IFERROR(VLOOKUP(B159,'Egyéni lista'!$B$4:$L$263,7,0),0)</f>
        <v>0</v>
      </c>
      <c r="I159" s="124">
        <f>IFERROR(VLOOKUP(B159,'Egyéni lista'!$B$4:$L$263,8,0),0)</f>
        <v>0</v>
      </c>
      <c r="J159" s="132">
        <f>IFERROR(VLOOKUP(B159,'Egyéni lista'!$B$4:$L$263,9,0),0)</f>
        <v>0</v>
      </c>
      <c r="K159" s="26">
        <f>IFERROR(VLOOKUP(B159,'Egyéni lista'!$B$4:$L$263,10,0),0)</f>
        <v>0</v>
      </c>
      <c r="L159" s="87">
        <f>IFERROR(VLOOKUP(B159,'Egyéni lista'!$B$4:$L$263,11,0),0)</f>
        <v>0</v>
      </c>
    </row>
    <row r="160" spans="1:12" ht="15" hidden="1" customHeight="1" x14ac:dyDescent="0.2">
      <c r="A160" s="80" t="s">
        <v>177</v>
      </c>
      <c r="B160" s="103"/>
      <c r="C160" s="81">
        <f>IFERROR(VLOOKUP(B160,'Egyéni lista'!$B$4:$L$263,2,0),0)</f>
        <v>0</v>
      </c>
      <c r="D160" s="82">
        <f>IFERROR(VLOOKUP(B160,'Egyéni lista'!$B$4:$L$263,3,0),0)</f>
        <v>0</v>
      </c>
      <c r="E160" s="7">
        <f>IFERROR(VLOOKUP(B160,'Egyéni lista'!$B$4:$L$263,4,0),0)</f>
        <v>0</v>
      </c>
      <c r="F160" s="7">
        <f>IFERROR(VLOOKUP(B160,'Egyéni lista'!$B$4:$L$263,5,0),0)</f>
        <v>0</v>
      </c>
      <c r="G160" s="7">
        <f>IFERROR(VLOOKUP(B160,'Egyéni lista'!$B$4:$L$263,6,0),0)</f>
        <v>0</v>
      </c>
      <c r="H160" s="7">
        <f>IFERROR(VLOOKUP(B160,'Egyéni lista'!$B$4:$L$263,7,0),0)</f>
        <v>0</v>
      </c>
      <c r="I160" s="124">
        <f>IFERROR(VLOOKUP(B160,'Egyéni lista'!$B$4:$L$263,8,0),0)</f>
        <v>0</v>
      </c>
      <c r="J160" s="132">
        <f>IFERROR(VLOOKUP(B160,'Egyéni lista'!$B$4:$L$263,9,0),0)</f>
        <v>0</v>
      </c>
      <c r="K160" s="26">
        <f>IFERROR(VLOOKUP(B160,'Egyéni lista'!$B$4:$L$263,10,0),0)</f>
        <v>0</v>
      </c>
      <c r="L160" s="87">
        <f>IFERROR(VLOOKUP(B160,'Egyéni lista'!$B$4:$L$263,11,0),0)</f>
        <v>0</v>
      </c>
    </row>
    <row r="161" spans="1:12" ht="15" hidden="1" customHeight="1" x14ac:dyDescent="0.2">
      <c r="A161" s="80" t="s">
        <v>178</v>
      </c>
      <c r="B161" s="103"/>
      <c r="C161" s="81">
        <f>IFERROR(VLOOKUP(B161,'Egyéni lista'!$B$4:$L$263,2,0),0)</f>
        <v>0</v>
      </c>
      <c r="D161" s="82">
        <f>IFERROR(VLOOKUP(B161,'Egyéni lista'!$B$4:$L$263,3,0),0)</f>
        <v>0</v>
      </c>
      <c r="E161" s="7">
        <f>IFERROR(VLOOKUP(B161,'Egyéni lista'!$B$4:$L$263,4,0),0)</f>
        <v>0</v>
      </c>
      <c r="F161" s="7">
        <f>IFERROR(VLOOKUP(B161,'Egyéni lista'!$B$4:$L$263,5,0),0)</f>
        <v>0</v>
      </c>
      <c r="G161" s="7">
        <f>IFERROR(VLOOKUP(B161,'Egyéni lista'!$B$4:$L$263,6,0),0)</f>
        <v>0</v>
      </c>
      <c r="H161" s="7">
        <f>IFERROR(VLOOKUP(B161,'Egyéni lista'!$B$4:$L$263,7,0),0)</f>
        <v>0</v>
      </c>
      <c r="I161" s="124">
        <f>IFERROR(VLOOKUP(B161,'Egyéni lista'!$B$4:$L$263,8,0),0)</f>
        <v>0</v>
      </c>
      <c r="J161" s="132">
        <f>IFERROR(VLOOKUP(B161,'Egyéni lista'!$B$4:$L$263,9,0),0)</f>
        <v>0</v>
      </c>
      <c r="K161" s="26">
        <f>IFERROR(VLOOKUP(B161,'Egyéni lista'!$B$4:$L$263,10,0),0)</f>
        <v>0</v>
      </c>
      <c r="L161" s="87">
        <f>IFERROR(VLOOKUP(B161,'Egyéni lista'!$B$4:$L$263,11,0),0)</f>
        <v>0</v>
      </c>
    </row>
    <row r="162" spans="1:12" ht="15" hidden="1" customHeight="1" x14ac:dyDescent="0.2">
      <c r="A162" s="80" t="s">
        <v>179</v>
      </c>
      <c r="B162" s="103"/>
      <c r="C162" s="81">
        <f>IFERROR(VLOOKUP(B162,'Egyéni lista'!$B$4:$L$263,2,0),0)</f>
        <v>0</v>
      </c>
      <c r="D162" s="82">
        <f>IFERROR(VLOOKUP(B162,'Egyéni lista'!$B$4:$L$263,3,0),0)</f>
        <v>0</v>
      </c>
      <c r="E162" s="7">
        <f>IFERROR(VLOOKUP(B162,'Egyéni lista'!$B$4:$L$263,4,0),0)</f>
        <v>0</v>
      </c>
      <c r="F162" s="7">
        <f>IFERROR(VLOOKUP(B162,'Egyéni lista'!$B$4:$L$263,5,0),0)</f>
        <v>0</v>
      </c>
      <c r="G162" s="7">
        <f>IFERROR(VLOOKUP(B162,'Egyéni lista'!$B$4:$L$263,6,0),0)</f>
        <v>0</v>
      </c>
      <c r="H162" s="7">
        <f>IFERROR(VLOOKUP(B162,'Egyéni lista'!$B$4:$L$263,7,0),0)</f>
        <v>0</v>
      </c>
      <c r="I162" s="124">
        <f>IFERROR(VLOOKUP(B162,'Egyéni lista'!$B$4:$L$263,8,0),0)</f>
        <v>0</v>
      </c>
      <c r="J162" s="132">
        <f>IFERROR(VLOOKUP(B162,'Egyéni lista'!$B$4:$L$263,9,0),0)</f>
        <v>0</v>
      </c>
      <c r="K162" s="26">
        <f>IFERROR(VLOOKUP(B162,'Egyéni lista'!$B$4:$L$263,10,0),0)</f>
        <v>0</v>
      </c>
      <c r="L162" s="87">
        <f>IFERROR(VLOOKUP(B162,'Egyéni lista'!$B$4:$L$263,11,0),0)</f>
        <v>0</v>
      </c>
    </row>
    <row r="163" spans="1:12" ht="15.75" hidden="1" customHeight="1" x14ac:dyDescent="0.2">
      <c r="A163" s="80" t="s">
        <v>180</v>
      </c>
      <c r="B163" s="103"/>
      <c r="C163" s="81">
        <f>IFERROR(VLOOKUP(B163,'Egyéni lista'!$B$4:$L$263,2,0),0)</f>
        <v>0</v>
      </c>
      <c r="D163" s="82">
        <f>IFERROR(VLOOKUP(B163,'Egyéni lista'!$B$4:$L$263,3,0),0)</f>
        <v>0</v>
      </c>
      <c r="E163" s="7">
        <f>IFERROR(VLOOKUP(B163,'Egyéni lista'!$B$4:$L$263,4,0),0)</f>
        <v>0</v>
      </c>
      <c r="F163" s="7">
        <f>IFERROR(VLOOKUP(B163,'Egyéni lista'!$B$4:$L$263,5,0),0)</f>
        <v>0</v>
      </c>
      <c r="G163" s="7">
        <f>IFERROR(VLOOKUP(B163,'Egyéni lista'!$B$4:$L$263,6,0),0)</f>
        <v>0</v>
      </c>
      <c r="H163" s="7">
        <f>IFERROR(VLOOKUP(B163,'Egyéni lista'!$B$4:$L$263,7,0),0)</f>
        <v>0</v>
      </c>
      <c r="I163" s="124">
        <f>IFERROR(VLOOKUP(B163,'Egyéni lista'!$B$4:$L$263,8,0),0)</f>
        <v>0</v>
      </c>
      <c r="J163" s="132">
        <f>IFERROR(VLOOKUP(B163,'Egyéni lista'!$B$4:$L$263,9,0),0)</f>
        <v>0</v>
      </c>
      <c r="K163" s="26">
        <f>IFERROR(VLOOKUP(B163,'Egyéni lista'!$B$4:$L$263,10,0),0)</f>
        <v>0</v>
      </c>
      <c r="L163" s="87">
        <f>IFERROR(VLOOKUP(B163,'Egyéni lista'!$B$4:$L$263,11,0),0)</f>
        <v>0</v>
      </c>
    </row>
    <row r="164" spans="1:12" ht="15" hidden="1" customHeight="1" x14ac:dyDescent="0.2">
      <c r="A164" s="80" t="s">
        <v>181</v>
      </c>
      <c r="B164" s="103"/>
      <c r="C164" s="81">
        <f>IFERROR(VLOOKUP(B164,'Egyéni lista'!$B$4:$L$263,2,0),0)</f>
        <v>0</v>
      </c>
      <c r="D164" s="82">
        <f>IFERROR(VLOOKUP(B164,'Egyéni lista'!$B$4:$L$263,3,0),0)</f>
        <v>0</v>
      </c>
      <c r="E164" s="7">
        <f>IFERROR(VLOOKUP(B164,'Egyéni lista'!$B$4:$L$263,4,0),0)</f>
        <v>0</v>
      </c>
      <c r="F164" s="7">
        <f>IFERROR(VLOOKUP(B164,'Egyéni lista'!$B$4:$L$263,5,0),0)</f>
        <v>0</v>
      </c>
      <c r="G164" s="7">
        <f>IFERROR(VLOOKUP(B164,'Egyéni lista'!$B$4:$L$263,6,0),0)</f>
        <v>0</v>
      </c>
      <c r="H164" s="7">
        <f>IFERROR(VLOOKUP(B164,'Egyéni lista'!$B$4:$L$263,7,0),0)</f>
        <v>0</v>
      </c>
      <c r="I164" s="124">
        <f>IFERROR(VLOOKUP(B164,'Egyéni lista'!$B$4:$L$263,8,0),0)</f>
        <v>0</v>
      </c>
      <c r="J164" s="132">
        <f>IFERROR(VLOOKUP(B164,'Egyéni lista'!$B$4:$L$263,9,0),0)</f>
        <v>0</v>
      </c>
      <c r="K164" s="26">
        <f>IFERROR(VLOOKUP(B164,'Egyéni lista'!$B$4:$L$263,10,0),0)</f>
        <v>0</v>
      </c>
      <c r="L164" s="87">
        <f>IFERROR(VLOOKUP(B164,'Egyéni lista'!$B$4:$L$263,11,0),0)</f>
        <v>0</v>
      </c>
    </row>
    <row r="165" spans="1:12" ht="15" hidden="1" customHeight="1" x14ac:dyDescent="0.2">
      <c r="A165" s="80" t="s">
        <v>182</v>
      </c>
      <c r="B165" s="103"/>
      <c r="C165" s="81">
        <f>IFERROR(VLOOKUP(B165,'Egyéni lista'!$B$4:$L$263,2,0),0)</f>
        <v>0</v>
      </c>
      <c r="D165" s="82">
        <f>IFERROR(VLOOKUP(B165,'Egyéni lista'!$B$4:$L$263,3,0),0)</f>
        <v>0</v>
      </c>
      <c r="E165" s="7">
        <f>IFERROR(VLOOKUP(B165,'Egyéni lista'!$B$4:$L$263,4,0),0)</f>
        <v>0</v>
      </c>
      <c r="F165" s="7">
        <f>IFERROR(VLOOKUP(B165,'Egyéni lista'!$B$4:$L$263,5,0),0)</f>
        <v>0</v>
      </c>
      <c r="G165" s="7">
        <f>IFERROR(VLOOKUP(B165,'Egyéni lista'!$B$4:$L$263,6,0),0)</f>
        <v>0</v>
      </c>
      <c r="H165" s="7">
        <f>IFERROR(VLOOKUP(B165,'Egyéni lista'!$B$4:$L$263,7,0),0)</f>
        <v>0</v>
      </c>
      <c r="I165" s="124">
        <f>IFERROR(VLOOKUP(B165,'Egyéni lista'!$B$4:$L$263,8,0),0)</f>
        <v>0</v>
      </c>
      <c r="J165" s="132">
        <f>IFERROR(VLOOKUP(B165,'Egyéni lista'!$B$4:$L$263,9,0),0)</f>
        <v>0</v>
      </c>
      <c r="K165" s="26">
        <f>IFERROR(VLOOKUP(B165,'Egyéni lista'!$B$4:$L$263,10,0),0)</f>
        <v>0</v>
      </c>
      <c r="L165" s="87">
        <f>IFERROR(VLOOKUP(B165,'Egyéni lista'!$B$4:$L$263,11,0),0)</f>
        <v>0</v>
      </c>
    </row>
    <row r="166" spans="1:12" ht="15" hidden="1" customHeight="1" x14ac:dyDescent="0.2">
      <c r="A166" s="80" t="s">
        <v>183</v>
      </c>
      <c r="B166" s="103"/>
      <c r="C166" s="81">
        <f>IFERROR(VLOOKUP(B166,'Egyéni lista'!$B$4:$L$263,2,0),0)</f>
        <v>0</v>
      </c>
      <c r="D166" s="82">
        <f>IFERROR(VLOOKUP(B166,'Egyéni lista'!$B$4:$L$263,3,0),0)</f>
        <v>0</v>
      </c>
      <c r="E166" s="7">
        <f>IFERROR(VLOOKUP(B166,'Egyéni lista'!$B$4:$L$263,4,0),0)</f>
        <v>0</v>
      </c>
      <c r="F166" s="7">
        <f>IFERROR(VLOOKUP(B166,'Egyéni lista'!$B$4:$L$263,5,0),0)</f>
        <v>0</v>
      </c>
      <c r="G166" s="7">
        <f>IFERROR(VLOOKUP(B166,'Egyéni lista'!$B$4:$L$263,6,0),0)</f>
        <v>0</v>
      </c>
      <c r="H166" s="7">
        <f>IFERROR(VLOOKUP(B166,'Egyéni lista'!$B$4:$L$263,7,0),0)</f>
        <v>0</v>
      </c>
      <c r="I166" s="124">
        <f>IFERROR(VLOOKUP(B166,'Egyéni lista'!$B$4:$L$263,8,0),0)</f>
        <v>0</v>
      </c>
      <c r="J166" s="132">
        <f>IFERROR(VLOOKUP(B166,'Egyéni lista'!$B$4:$L$263,9,0),0)</f>
        <v>0</v>
      </c>
      <c r="K166" s="26">
        <f>IFERROR(VLOOKUP(B166,'Egyéni lista'!$B$4:$L$263,10,0),0)</f>
        <v>0</v>
      </c>
      <c r="L166" s="87">
        <f>IFERROR(VLOOKUP(B166,'Egyéni lista'!$B$4:$L$263,11,0),0)</f>
        <v>0</v>
      </c>
    </row>
    <row r="167" spans="1:12" ht="15.75" hidden="1" customHeight="1" x14ac:dyDescent="0.2">
      <c r="A167" s="80" t="s">
        <v>184</v>
      </c>
      <c r="B167" s="103"/>
      <c r="C167" s="81">
        <f>IFERROR(VLOOKUP(B167,'Egyéni lista'!$B$4:$L$263,2,0),0)</f>
        <v>0</v>
      </c>
      <c r="D167" s="82">
        <f>IFERROR(VLOOKUP(B167,'Egyéni lista'!$B$4:$L$263,3,0),0)</f>
        <v>0</v>
      </c>
      <c r="E167" s="7">
        <f>IFERROR(VLOOKUP(B167,'Egyéni lista'!$B$4:$L$263,4,0),0)</f>
        <v>0</v>
      </c>
      <c r="F167" s="7">
        <f>IFERROR(VLOOKUP(B167,'Egyéni lista'!$B$4:$L$263,5,0),0)</f>
        <v>0</v>
      </c>
      <c r="G167" s="7">
        <f>IFERROR(VLOOKUP(B167,'Egyéni lista'!$B$4:$L$263,6,0),0)</f>
        <v>0</v>
      </c>
      <c r="H167" s="7">
        <f>IFERROR(VLOOKUP(B167,'Egyéni lista'!$B$4:$L$263,7,0),0)</f>
        <v>0</v>
      </c>
      <c r="I167" s="124">
        <f>IFERROR(VLOOKUP(B167,'Egyéni lista'!$B$4:$L$263,8,0),0)</f>
        <v>0</v>
      </c>
      <c r="J167" s="132">
        <f>IFERROR(VLOOKUP(B167,'Egyéni lista'!$B$4:$L$263,9,0),0)</f>
        <v>0</v>
      </c>
      <c r="K167" s="26">
        <f>IFERROR(VLOOKUP(B167,'Egyéni lista'!$B$4:$L$263,10,0),0)</f>
        <v>0</v>
      </c>
      <c r="L167" s="87">
        <f>IFERROR(VLOOKUP(B167,'Egyéni lista'!$B$4:$L$263,11,0),0)</f>
        <v>0</v>
      </c>
    </row>
    <row r="168" spans="1:12" ht="15" hidden="1" customHeight="1" x14ac:dyDescent="0.2">
      <c r="A168" s="80" t="s">
        <v>185</v>
      </c>
      <c r="B168" s="103"/>
      <c r="C168" s="81">
        <f>IFERROR(VLOOKUP(B168,'Egyéni lista'!$B$4:$L$263,2,0),0)</f>
        <v>0</v>
      </c>
      <c r="D168" s="82">
        <f>IFERROR(VLOOKUP(B168,'Egyéni lista'!$B$4:$L$263,3,0),0)</f>
        <v>0</v>
      </c>
      <c r="E168" s="7">
        <f>IFERROR(VLOOKUP(B168,'Egyéni lista'!$B$4:$L$263,4,0),0)</f>
        <v>0</v>
      </c>
      <c r="F168" s="7">
        <f>IFERROR(VLOOKUP(B168,'Egyéni lista'!$B$4:$L$263,5,0),0)</f>
        <v>0</v>
      </c>
      <c r="G168" s="7">
        <f>IFERROR(VLOOKUP(B168,'Egyéni lista'!$B$4:$L$263,6,0),0)</f>
        <v>0</v>
      </c>
      <c r="H168" s="7">
        <f>IFERROR(VLOOKUP(B168,'Egyéni lista'!$B$4:$L$263,7,0),0)</f>
        <v>0</v>
      </c>
      <c r="I168" s="124">
        <f>IFERROR(VLOOKUP(B168,'Egyéni lista'!$B$4:$L$263,8,0),0)</f>
        <v>0</v>
      </c>
      <c r="J168" s="132">
        <f>IFERROR(VLOOKUP(B168,'Egyéni lista'!$B$4:$L$263,9,0),0)</f>
        <v>0</v>
      </c>
      <c r="K168" s="26">
        <f>IFERROR(VLOOKUP(B168,'Egyéni lista'!$B$4:$L$263,10,0),0)</f>
        <v>0</v>
      </c>
      <c r="L168" s="87">
        <f>IFERROR(VLOOKUP(B168,'Egyéni lista'!$B$4:$L$263,11,0),0)</f>
        <v>0</v>
      </c>
    </row>
    <row r="169" spans="1:12" ht="15" hidden="1" customHeight="1" x14ac:dyDescent="0.2">
      <c r="A169" s="80" t="s">
        <v>186</v>
      </c>
      <c r="B169" s="103"/>
      <c r="C169" s="81">
        <f>IFERROR(VLOOKUP(B169,'Egyéni lista'!$B$4:$L$263,2,0),0)</f>
        <v>0</v>
      </c>
      <c r="D169" s="82">
        <f>IFERROR(VLOOKUP(B169,'Egyéni lista'!$B$4:$L$263,3,0),0)</f>
        <v>0</v>
      </c>
      <c r="E169" s="7">
        <f>IFERROR(VLOOKUP(B169,'Egyéni lista'!$B$4:$L$263,4,0),0)</f>
        <v>0</v>
      </c>
      <c r="F169" s="7">
        <f>IFERROR(VLOOKUP(B169,'Egyéni lista'!$B$4:$L$263,5,0),0)</f>
        <v>0</v>
      </c>
      <c r="G169" s="7">
        <f>IFERROR(VLOOKUP(B169,'Egyéni lista'!$B$4:$L$263,6,0),0)</f>
        <v>0</v>
      </c>
      <c r="H169" s="7">
        <f>IFERROR(VLOOKUP(B169,'Egyéni lista'!$B$4:$L$263,7,0),0)</f>
        <v>0</v>
      </c>
      <c r="I169" s="124">
        <f>IFERROR(VLOOKUP(B169,'Egyéni lista'!$B$4:$L$263,8,0),0)</f>
        <v>0</v>
      </c>
      <c r="J169" s="132">
        <f>IFERROR(VLOOKUP(B169,'Egyéni lista'!$B$4:$L$263,9,0),0)</f>
        <v>0</v>
      </c>
      <c r="K169" s="26">
        <f>IFERROR(VLOOKUP(B169,'Egyéni lista'!$B$4:$L$263,10,0),0)</f>
        <v>0</v>
      </c>
      <c r="L169" s="87">
        <f>IFERROR(VLOOKUP(B169,'Egyéni lista'!$B$4:$L$263,11,0),0)</f>
        <v>0</v>
      </c>
    </row>
    <row r="170" spans="1:12" ht="15" hidden="1" customHeight="1" x14ac:dyDescent="0.2">
      <c r="A170" s="80" t="s">
        <v>187</v>
      </c>
      <c r="B170" s="103"/>
      <c r="C170" s="81">
        <f>IFERROR(VLOOKUP(B170,'Egyéni lista'!$B$4:$L$263,2,0),0)</f>
        <v>0</v>
      </c>
      <c r="D170" s="82">
        <f>IFERROR(VLOOKUP(B170,'Egyéni lista'!$B$4:$L$263,3,0),0)</f>
        <v>0</v>
      </c>
      <c r="E170" s="7">
        <f>IFERROR(VLOOKUP(B170,'Egyéni lista'!$B$4:$L$263,4,0),0)</f>
        <v>0</v>
      </c>
      <c r="F170" s="7">
        <f>IFERROR(VLOOKUP(B170,'Egyéni lista'!$B$4:$L$263,5,0),0)</f>
        <v>0</v>
      </c>
      <c r="G170" s="7">
        <f>IFERROR(VLOOKUP(B170,'Egyéni lista'!$B$4:$L$263,6,0),0)</f>
        <v>0</v>
      </c>
      <c r="H170" s="7">
        <f>IFERROR(VLOOKUP(B170,'Egyéni lista'!$B$4:$L$263,7,0),0)</f>
        <v>0</v>
      </c>
      <c r="I170" s="124">
        <f>IFERROR(VLOOKUP(B170,'Egyéni lista'!$B$4:$L$263,8,0),0)</f>
        <v>0</v>
      </c>
      <c r="J170" s="132">
        <f>IFERROR(VLOOKUP(B170,'Egyéni lista'!$B$4:$L$263,9,0),0)</f>
        <v>0</v>
      </c>
      <c r="K170" s="26">
        <f>IFERROR(VLOOKUP(B170,'Egyéni lista'!$B$4:$L$263,10,0),0)</f>
        <v>0</v>
      </c>
      <c r="L170" s="87">
        <f>IFERROR(VLOOKUP(B170,'Egyéni lista'!$B$4:$L$263,11,0),0)</f>
        <v>0</v>
      </c>
    </row>
    <row r="171" spans="1:12" ht="15.75" hidden="1" customHeight="1" x14ac:dyDescent="0.2">
      <c r="A171" s="80" t="s">
        <v>188</v>
      </c>
      <c r="B171" s="103"/>
      <c r="C171" s="81">
        <f>IFERROR(VLOOKUP(B171,'Egyéni lista'!$B$4:$L$263,2,0),0)</f>
        <v>0</v>
      </c>
      <c r="D171" s="82">
        <f>IFERROR(VLOOKUP(B171,'Egyéni lista'!$B$4:$L$263,3,0),0)</f>
        <v>0</v>
      </c>
      <c r="E171" s="7">
        <f>IFERROR(VLOOKUP(B171,'Egyéni lista'!$B$4:$L$263,4,0),0)</f>
        <v>0</v>
      </c>
      <c r="F171" s="7">
        <f>IFERROR(VLOOKUP(B171,'Egyéni lista'!$B$4:$L$263,5,0),0)</f>
        <v>0</v>
      </c>
      <c r="G171" s="7">
        <f>IFERROR(VLOOKUP(B171,'Egyéni lista'!$B$4:$L$263,6,0),0)</f>
        <v>0</v>
      </c>
      <c r="H171" s="7">
        <f>IFERROR(VLOOKUP(B171,'Egyéni lista'!$B$4:$L$263,7,0),0)</f>
        <v>0</v>
      </c>
      <c r="I171" s="124">
        <f>IFERROR(VLOOKUP(B171,'Egyéni lista'!$B$4:$L$263,8,0),0)</f>
        <v>0</v>
      </c>
      <c r="J171" s="132">
        <f>IFERROR(VLOOKUP(B171,'Egyéni lista'!$B$4:$L$263,9,0),0)</f>
        <v>0</v>
      </c>
      <c r="K171" s="26">
        <f>IFERROR(VLOOKUP(B171,'Egyéni lista'!$B$4:$L$263,10,0),0)</f>
        <v>0</v>
      </c>
      <c r="L171" s="87">
        <f>IFERROR(VLOOKUP(B171,'Egyéni lista'!$B$4:$L$263,11,0),0)</f>
        <v>0</v>
      </c>
    </row>
    <row r="172" spans="1:12" ht="15" hidden="1" customHeight="1" x14ac:dyDescent="0.2">
      <c r="A172" s="80" t="s">
        <v>189</v>
      </c>
      <c r="B172" s="103"/>
      <c r="C172" s="81">
        <f>IFERROR(VLOOKUP(B172,'Egyéni lista'!$B$4:$L$263,2,0),0)</f>
        <v>0</v>
      </c>
      <c r="D172" s="82">
        <f>IFERROR(VLOOKUP(B172,'Egyéni lista'!$B$4:$L$263,3,0),0)</f>
        <v>0</v>
      </c>
      <c r="E172" s="7">
        <f>IFERROR(VLOOKUP(B172,'Egyéni lista'!$B$4:$L$263,4,0),0)</f>
        <v>0</v>
      </c>
      <c r="F172" s="7">
        <f>IFERROR(VLOOKUP(B172,'Egyéni lista'!$B$4:$L$263,5,0),0)</f>
        <v>0</v>
      </c>
      <c r="G172" s="7">
        <f>IFERROR(VLOOKUP(B172,'Egyéni lista'!$B$4:$L$263,6,0),0)</f>
        <v>0</v>
      </c>
      <c r="H172" s="7">
        <f>IFERROR(VLOOKUP(B172,'Egyéni lista'!$B$4:$L$263,7,0),0)</f>
        <v>0</v>
      </c>
      <c r="I172" s="124">
        <f>IFERROR(VLOOKUP(B172,'Egyéni lista'!$B$4:$L$263,8,0),0)</f>
        <v>0</v>
      </c>
      <c r="J172" s="132">
        <f>IFERROR(VLOOKUP(B172,'Egyéni lista'!$B$4:$L$263,9,0),0)</f>
        <v>0</v>
      </c>
      <c r="K172" s="26">
        <f>IFERROR(VLOOKUP(B172,'Egyéni lista'!$B$4:$L$263,10,0),0)</f>
        <v>0</v>
      </c>
      <c r="L172" s="87">
        <f>IFERROR(VLOOKUP(B172,'Egyéni lista'!$B$4:$L$263,11,0),0)</f>
        <v>0</v>
      </c>
    </row>
    <row r="173" spans="1:12" ht="15" hidden="1" customHeight="1" x14ac:dyDescent="0.2">
      <c r="A173" s="80" t="s">
        <v>190</v>
      </c>
      <c r="B173" s="103"/>
      <c r="C173" s="81">
        <f>IFERROR(VLOOKUP(B173,'Egyéni lista'!$B$4:$L$263,2,0),0)</f>
        <v>0</v>
      </c>
      <c r="D173" s="82">
        <f>IFERROR(VLOOKUP(B173,'Egyéni lista'!$B$4:$L$263,3,0),0)</f>
        <v>0</v>
      </c>
      <c r="E173" s="7">
        <f>IFERROR(VLOOKUP(B173,'Egyéni lista'!$B$4:$L$263,4,0),0)</f>
        <v>0</v>
      </c>
      <c r="F173" s="7">
        <f>IFERROR(VLOOKUP(B173,'Egyéni lista'!$B$4:$L$263,5,0),0)</f>
        <v>0</v>
      </c>
      <c r="G173" s="7">
        <f>IFERROR(VLOOKUP(B173,'Egyéni lista'!$B$4:$L$263,6,0),0)</f>
        <v>0</v>
      </c>
      <c r="H173" s="7">
        <f>IFERROR(VLOOKUP(B173,'Egyéni lista'!$B$4:$L$263,7,0),0)</f>
        <v>0</v>
      </c>
      <c r="I173" s="124">
        <f>IFERROR(VLOOKUP(B173,'Egyéni lista'!$B$4:$L$263,8,0),0)</f>
        <v>0</v>
      </c>
      <c r="J173" s="132">
        <f>IFERROR(VLOOKUP(B173,'Egyéni lista'!$B$4:$L$263,9,0),0)</f>
        <v>0</v>
      </c>
      <c r="K173" s="26">
        <f>IFERROR(VLOOKUP(B173,'Egyéni lista'!$B$4:$L$263,10,0),0)</f>
        <v>0</v>
      </c>
      <c r="L173" s="87">
        <f>IFERROR(VLOOKUP(B173,'Egyéni lista'!$B$4:$L$263,11,0),0)</f>
        <v>0</v>
      </c>
    </row>
    <row r="174" spans="1:12" ht="15" hidden="1" customHeight="1" x14ac:dyDescent="0.2">
      <c r="A174" s="80" t="s">
        <v>191</v>
      </c>
      <c r="B174" s="103"/>
      <c r="C174" s="81">
        <f>IFERROR(VLOOKUP(B174,'Egyéni lista'!$B$4:$L$263,2,0),0)</f>
        <v>0</v>
      </c>
      <c r="D174" s="82">
        <f>IFERROR(VLOOKUP(B174,'Egyéni lista'!$B$4:$L$263,3,0),0)</f>
        <v>0</v>
      </c>
      <c r="E174" s="7">
        <f>IFERROR(VLOOKUP(B174,'Egyéni lista'!$B$4:$L$263,4,0),0)</f>
        <v>0</v>
      </c>
      <c r="F174" s="7">
        <f>IFERROR(VLOOKUP(B174,'Egyéni lista'!$B$4:$L$263,5,0),0)</f>
        <v>0</v>
      </c>
      <c r="G174" s="7">
        <f>IFERROR(VLOOKUP(B174,'Egyéni lista'!$B$4:$L$263,6,0),0)</f>
        <v>0</v>
      </c>
      <c r="H174" s="7">
        <f>IFERROR(VLOOKUP(B174,'Egyéni lista'!$B$4:$L$263,7,0),0)</f>
        <v>0</v>
      </c>
      <c r="I174" s="124">
        <f>IFERROR(VLOOKUP(B174,'Egyéni lista'!$B$4:$L$263,8,0),0)</f>
        <v>0</v>
      </c>
      <c r="J174" s="132">
        <f>IFERROR(VLOOKUP(B174,'Egyéni lista'!$B$4:$L$263,9,0),0)</f>
        <v>0</v>
      </c>
      <c r="K174" s="26">
        <f>IFERROR(VLOOKUP(B174,'Egyéni lista'!$B$4:$L$263,10,0),0)</f>
        <v>0</v>
      </c>
      <c r="L174" s="87">
        <f>IFERROR(VLOOKUP(B174,'Egyéni lista'!$B$4:$L$263,11,0),0)</f>
        <v>0</v>
      </c>
    </row>
    <row r="175" spans="1:12" ht="15.75" hidden="1" customHeight="1" x14ac:dyDescent="0.2">
      <c r="A175" s="80" t="s">
        <v>192</v>
      </c>
      <c r="B175" s="103"/>
      <c r="C175" s="81">
        <f>IFERROR(VLOOKUP(B175,'Egyéni lista'!$B$4:$L$263,2,0),0)</f>
        <v>0</v>
      </c>
      <c r="D175" s="82">
        <f>IFERROR(VLOOKUP(B175,'Egyéni lista'!$B$4:$L$263,3,0),0)</f>
        <v>0</v>
      </c>
      <c r="E175" s="7">
        <f>IFERROR(VLOOKUP(B175,'Egyéni lista'!$B$4:$L$263,4,0),0)</f>
        <v>0</v>
      </c>
      <c r="F175" s="7">
        <f>IFERROR(VLOOKUP(B175,'Egyéni lista'!$B$4:$L$263,5,0),0)</f>
        <v>0</v>
      </c>
      <c r="G175" s="7">
        <f>IFERROR(VLOOKUP(B175,'Egyéni lista'!$B$4:$L$263,6,0),0)</f>
        <v>0</v>
      </c>
      <c r="H175" s="7">
        <f>IFERROR(VLOOKUP(B175,'Egyéni lista'!$B$4:$L$263,7,0),0)</f>
        <v>0</v>
      </c>
      <c r="I175" s="124">
        <f>IFERROR(VLOOKUP(B175,'Egyéni lista'!$B$4:$L$263,8,0),0)</f>
        <v>0</v>
      </c>
      <c r="J175" s="132">
        <f>IFERROR(VLOOKUP(B175,'Egyéni lista'!$B$4:$L$263,9,0),0)</f>
        <v>0</v>
      </c>
      <c r="K175" s="26">
        <f>IFERROR(VLOOKUP(B175,'Egyéni lista'!$B$4:$L$263,10,0),0)</f>
        <v>0</v>
      </c>
      <c r="L175" s="87">
        <f>IFERROR(VLOOKUP(B175,'Egyéni lista'!$B$4:$L$263,11,0),0)</f>
        <v>0</v>
      </c>
    </row>
    <row r="176" spans="1:12" ht="15" hidden="1" customHeight="1" x14ac:dyDescent="0.2">
      <c r="A176" s="80" t="s">
        <v>193</v>
      </c>
      <c r="B176" s="103"/>
      <c r="C176" s="81">
        <f>IFERROR(VLOOKUP(B176,'Egyéni lista'!$B$4:$L$263,2,0),0)</f>
        <v>0</v>
      </c>
      <c r="D176" s="82">
        <f>IFERROR(VLOOKUP(B176,'Egyéni lista'!$B$4:$L$263,3,0),0)</f>
        <v>0</v>
      </c>
      <c r="E176" s="7">
        <f>IFERROR(VLOOKUP(B176,'Egyéni lista'!$B$4:$L$263,4,0),0)</f>
        <v>0</v>
      </c>
      <c r="F176" s="7">
        <f>IFERROR(VLOOKUP(B176,'Egyéni lista'!$B$4:$L$263,5,0),0)</f>
        <v>0</v>
      </c>
      <c r="G176" s="7">
        <f>IFERROR(VLOOKUP(B176,'Egyéni lista'!$B$4:$L$263,6,0),0)</f>
        <v>0</v>
      </c>
      <c r="H176" s="7">
        <f>IFERROR(VLOOKUP(B176,'Egyéni lista'!$B$4:$L$263,7,0),0)</f>
        <v>0</v>
      </c>
      <c r="I176" s="124">
        <f>IFERROR(VLOOKUP(B176,'Egyéni lista'!$B$4:$L$263,8,0),0)</f>
        <v>0</v>
      </c>
      <c r="J176" s="132">
        <f>IFERROR(VLOOKUP(B176,'Egyéni lista'!$B$4:$L$263,9,0),0)</f>
        <v>0</v>
      </c>
      <c r="K176" s="26">
        <f>IFERROR(VLOOKUP(B176,'Egyéni lista'!$B$4:$L$263,10,0),0)</f>
        <v>0</v>
      </c>
      <c r="L176" s="87">
        <f>IFERROR(VLOOKUP(B176,'Egyéni lista'!$B$4:$L$263,11,0),0)</f>
        <v>0</v>
      </c>
    </row>
    <row r="177" spans="1:12" ht="15" hidden="1" customHeight="1" x14ac:dyDescent="0.2">
      <c r="A177" s="80" t="s">
        <v>194</v>
      </c>
      <c r="B177" s="103"/>
      <c r="C177" s="81">
        <f>IFERROR(VLOOKUP(B177,'Egyéni lista'!$B$4:$L$263,2,0),0)</f>
        <v>0</v>
      </c>
      <c r="D177" s="82">
        <f>IFERROR(VLOOKUP(B177,'Egyéni lista'!$B$4:$L$263,3,0),0)</f>
        <v>0</v>
      </c>
      <c r="E177" s="7">
        <f>IFERROR(VLOOKUP(B177,'Egyéni lista'!$B$4:$L$263,4,0),0)</f>
        <v>0</v>
      </c>
      <c r="F177" s="7">
        <f>IFERROR(VLOOKUP(B177,'Egyéni lista'!$B$4:$L$263,5,0),0)</f>
        <v>0</v>
      </c>
      <c r="G177" s="7">
        <f>IFERROR(VLOOKUP(B177,'Egyéni lista'!$B$4:$L$263,6,0),0)</f>
        <v>0</v>
      </c>
      <c r="H177" s="7">
        <f>IFERROR(VLOOKUP(B177,'Egyéni lista'!$B$4:$L$263,7,0),0)</f>
        <v>0</v>
      </c>
      <c r="I177" s="124">
        <f>IFERROR(VLOOKUP(B177,'Egyéni lista'!$B$4:$L$263,8,0),0)</f>
        <v>0</v>
      </c>
      <c r="J177" s="132">
        <f>IFERROR(VLOOKUP(B177,'Egyéni lista'!$B$4:$L$263,9,0),0)</f>
        <v>0</v>
      </c>
      <c r="K177" s="26">
        <f>IFERROR(VLOOKUP(B177,'Egyéni lista'!$B$4:$L$263,10,0),0)</f>
        <v>0</v>
      </c>
      <c r="L177" s="87">
        <f>IFERROR(VLOOKUP(B177,'Egyéni lista'!$B$4:$L$263,11,0),0)</f>
        <v>0</v>
      </c>
    </row>
    <row r="178" spans="1:12" ht="15" hidden="1" customHeight="1" x14ac:dyDescent="0.2">
      <c r="A178" s="80" t="s">
        <v>195</v>
      </c>
      <c r="B178" s="103"/>
      <c r="C178" s="81">
        <f>IFERROR(VLOOKUP(B178,'Egyéni lista'!$B$4:$L$263,2,0),0)</f>
        <v>0</v>
      </c>
      <c r="D178" s="82">
        <f>IFERROR(VLOOKUP(B178,'Egyéni lista'!$B$4:$L$263,3,0),0)</f>
        <v>0</v>
      </c>
      <c r="E178" s="7">
        <f>IFERROR(VLOOKUP(B178,'Egyéni lista'!$B$4:$L$263,4,0),0)</f>
        <v>0</v>
      </c>
      <c r="F178" s="7">
        <f>IFERROR(VLOOKUP(B178,'Egyéni lista'!$B$4:$L$263,5,0),0)</f>
        <v>0</v>
      </c>
      <c r="G178" s="7">
        <f>IFERROR(VLOOKUP(B178,'Egyéni lista'!$B$4:$L$263,6,0),0)</f>
        <v>0</v>
      </c>
      <c r="H178" s="7">
        <f>IFERROR(VLOOKUP(B178,'Egyéni lista'!$B$4:$L$263,7,0),0)</f>
        <v>0</v>
      </c>
      <c r="I178" s="124">
        <f>IFERROR(VLOOKUP(B178,'Egyéni lista'!$B$4:$L$263,8,0),0)</f>
        <v>0</v>
      </c>
      <c r="J178" s="132">
        <f>IFERROR(VLOOKUP(B178,'Egyéni lista'!$B$4:$L$263,9,0),0)</f>
        <v>0</v>
      </c>
      <c r="K178" s="26">
        <f>IFERROR(VLOOKUP(B178,'Egyéni lista'!$B$4:$L$263,10,0),0)</f>
        <v>0</v>
      </c>
      <c r="L178" s="87">
        <f>IFERROR(VLOOKUP(B178,'Egyéni lista'!$B$4:$L$263,11,0),0)</f>
        <v>0</v>
      </c>
    </row>
    <row r="179" spans="1:12" ht="15.75" hidden="1" customHeight="1" x14ac:dyDescent="0.2">
      <c r="A179" s="80" t="s">
        <v>196</v>
      </c>
      <c r="B179" s="103"/>
      <c r="C179" s="81">
        <f>IFERROR(VLOOKUP(B179,'Egyéni lista'!$B$4:$L$263,2,0),0)</f>
        <v>0</v>
      </c>
      <c r="D179" s="82">
        <f>IFERROR(VLOOKUP(B179,'Egyéni lista'!$B$4:$L$263,3,0),0)</f>
        <v>0</v>
      </c>
      <c r="E179" s="7">
        <f>IFERROR(VLOOKUP(B179,'Egyéni lista'!$B$4:$L$263,4,0),0)</f>
        <v>0</v>
      </c>
      <c r="F179" s="7">
        <f>IFERROR(VLOOKUP(B179,'Egyéni lista'!$B$4:$L$263,5,0),0)</f>
        <v>0</v>
      </c>
      <c r="G179" s="7">
        <f>IFERROR(VLOOKUP(B179,'Egyéni lista'!$B$4:$L$263,6,0),0)</f>
        <v>0</v>
      </c>
      <c r="H179" s="7">
        <f>IFERROR(VLOOKUP(B179,'Egyéni lista'!$B$4:$L$263,7,0),0)</f>
        <v>0</v>
      </c>
      <c r="I179" s="124">
        <f>IFERROR(VLOOKUP(B179,'Egyéni lista'!$B$4:$L$263,8,0),0)</f>
        <v>0</v>
      </c>
      <c r="J179" s="132">
        <f>IFERROR(VLOOKUP(B179,'Egyéni lista'!$B$4:$L$263,9,0),0)</f>
        <v>0</v>
      </c>
      <c r="K179" s="26">
        <f>IFERROR(VLOOKUP(B179,'Egyéni lista'!$B$4:$L$263,10,0),0)</f>
        <v>0</v>
      </c>
      <c r="L179" s="87">
        <f>IFERROR(VLOOKUP(B179,'Egyéni lista'!$B$4:$L$263,11,0),0)</f>
        <v>0</v>
      </c>
    </row>
    <row r="180" spans="1:12" ht="15" hidden="1" customHeight="1" x14ac:dyDescent="0.2">
      <c r="A180" s="80" t="s">
        <v>197</v>
      </c>
      <c r="B180" s="103"/>
      <c r="C180" s="81">
        <f>IFERROR(VLOOKUP(B180,'Egyéni lista'!$B$4:$L$263,2,0),0)</f>
        <v>0</v>
      </c>
      <c r="D180" s="82">
        <f>IFERROR(VLOOKUP(B180,'Egyéni lista'!$B$4:$L$263,3,0),0)</f>
        <v>0</v>
      </c>
      <c r="E180" s="7">
        <f>IFERROR(VLOOKUP(B180,'Egyéni lista'!$B$4:$L$263,4,0),0)</f>
        <v>0</v>
      </c>
      <c r="F180" s="7">
        <f>IFERROR(VLOOKUP(B180,'Egyéni lista'!$B$4:$L$263,5,0),0)</f>
        <v>0</v>
      </c>
      <c r="G180" s="7">
        <f>IFERROR(VLOOKUP(B180,'Egyéni lista'!$B$4:$L$263,6,0),0)</f>
        <v>0</v>
      </c>
      <c r="H180" s="7">
        <f>IFERROR(VLOOKUP(B180,'Egyéni lista'!$B$4:$L$263,7,0),0)</f>
        <v>0</v>
      </c>
      <c r="I180" s="124">
        <f>IFERROR(VLOOKUP(B180,'Egyéni lista'!$B$4:$L$263,8,0),0)</f>
        <v>0</v>
      </c>
      <c r="J180" s="132">
        <f>IFERROR(VLOOKUP(B180,'Egyéni lista'!$B$4:$L$263,9,0),0)</f>
        <v>0</v>
      </c>
      <c r="K180" s="26">
        <f>IFERROR(VLOOKUP(B180,'Egyéni lista'!$B$4:$L$263,10,0),0)</f>
        <v>0</v>
      </c>
      <c r="L180" s="87">
        <f>IFERROR(VLOOKUP(B180,'Egyéni lista'!$B$4:$L$263,11,0),0)</f>
        <v>0</v>
      </c>
    </row>
    <row r="181" spans="1:12" ht="15" hidden="1" customHeight="1" x14ac:dyDescent="0.2">
      <c r="A181" s="80" t="s">
        <v>198</v>
      </c>
      <c r="B181" s="103"/>
      <c r="C181" s="81">
        <f>IFERROR(VLOOKUP(B181,'Egyéni lista'!$B$4:$L$263,2,0),0)</f>
        <v>0</v>
      </c>
      <c r="D181" s="82">
        <f>IFERROR(VLOOKUP(B181,'Egyéni lista'!$B$4:$L$263,3,0),0)</f>
        <v>0</v>
      </c>
      <c r="E181" s="7">
        <f>IFERROR(VLOOKUP(B181,'Egyéni lista'!$B$4:$L$263,4,0),0)</f>
        <v>0</v>
      </c>
      <c r="F181" s="7">
        <f>IFERROR(VLOOKUP(B181,'Egyéni lista'!$B$4:$L$263,5,0),0)</f>
        <v>0</v>
      </c>
      <c r="G181" s="7">
        <f>IFERROR(VLOOKUP(B181,'Egyéni lista'!$B$4:$L$263,6,0),0)</f>
        <v>0</v>
      </c>
      <c r="H181" s="7">
        <f>IFERROR(VLOOKUP(B181,'Egyéni lista'!$B$4:$L$263,7,0),0)</f>
        <v>0</v>
      </c>
      <c r="I181" s="124">
        <f>IFERROR(VLOOKUP(B181,'Egyéni lista'!$B$4:$L$263,8,0),0)</f>
        <v>0</v>
      </c>
      <c r="J181" s="132">
        <f>IFERROR(VLOOKUP(B181,'Egyéni lista'!$B$4:$L$263,9,0),0)</f>
        <v>0</v>
      </c>
      <c r="K181" s="26">
        <f>IFERROR(VLOOKUP(B181,'Egyéni lista'!$B$4:$L$263,10,0),0)</f>
        <v>0</v>
      </c>
      <c r="L181" s="87">
        <f>IFERROR(VLOOKUP(B181,'Egyéni lista'!$B$4:$L$263,11,0),0)</f>
        <v>0</v>
      </c>
    </row>
    <row r="182" spans="1:12" ht="15" hidden="1" customHeight="1" x14ac:dyDescent="0.2">
      <c r="A182" s="80" t="s">
        <v>199</v>
      </c>
      <c r="B182" s="103"/>
      <c r="C182" s="81">
        <f>IFERROR(VLOOKUP(B182,'Egyéni lista'!$B$4:$L$263,2,0),0)</f>
        <v>0</v>
      </c>
      <c r="D182" s="82">
        <f>IFERROR(VLOOKUP(B182,'Egyéni lista'!$B$4:$L$263,3,0),0)</f>
        <v>0</v>
      </c>
      <c r="E182" s="7">
        <f>IFERROR(VLOOKUP(B182,'Egyéni lista'!$B$4:$L$263,4,0),0)</f>
        <v>0</v>
      </c>
      <c r="F182" s="7">
        <f>IFERROR(VLOOKUP(B182,'Egyéni lista'!$B$4:$L$263,5,0),0)</f>
        <v>0</v>
      </c>
      <c r="G182" s="7">
        <f>IFERROR(VLOOKUP(B182,'Egyéni lista'!$B$4:$L$263,6,0),0)</f>
        <v>0</v>
      </c>
      <c r="H182" s="7">
        <f>IFERROR(VLOOKUP(B182,'Egyéni lista'!$B$4:$L$263,7,0),0)</f>
        <v>0</v>
      </c>
      <c r="I182" s="124">
        <f>IFERROR(VLOOKUP(B182,'Egyéni lista'!$B$4:$L$263,8,0),0)</f>
        <v>0</v>
      </c>
      <c r="J182" s="132">
        <f>IFERROR(VLOOKUP(B182,'Egyéni lista'!$B$4:$L$263,9,0),0)</f>
        <v>0</v>
      </c>
      <c r="K182" s="26">
        <f>IFERROR(VLOOKUP(B182,'Egyéni lista'!$B$4:$L$263,10,0),0)</f>
        <v>0</v>
      </c>
      <c r="L182" s="87">
        <f>IFERROR(VLOOKUP(B182,'Egyéni lista'!$B$4:$L$263,11,0),0)</f>
        <v>0</v>
      </c>
    </row>
    <row r="183" spans="1:12" ht="15.75" hidden="1" customHeight="1" x14ac:dyDescent="0.2">
      <c r="A183" s="80" t="s">
        <v>200</v>
      </c>
      <c r="B183" s="103"/>
      <c r="C183" s="81">
        <f>IFERROR(VLOOKUP(B183,'Egyéni lista'!$B$4:$L$263,2,0),0)</f>
        <v>0</v>
      </c>
      <c r="D183" s="82">
        <f>IFERROR(VLOOKUP(B183,'Egyéni lista'!$B$4:$L$263,3,0),0)</f>
        <v>0</v>
      </c>
      <c r="E183" s="7">
        <f>IFERROR(VLOOKUP(B183,'Egyéni lista'!$B$4:$L$263,4,0),0)</f>
        <v>0</v>
      </c>
      <c r="F183" s="7">
        <f>IFERROR(VLOOKUP(B183,'Egyéni lista'!$B$4:$L$263,5,0),0)</f>
        <v>0</v>
      </c>
      <c r="G183" s="7">
        <f>IFERROR(VLOOKUP(B183,'Egyéni lista'!$B$4:$L$263,6,0),0)</f>
        <v>0</v>
      </c>
      <c r="H183" s="7">
        <f>IFERROR(VLOOKUP(B183,'Egyéni lista'!$B$4:$L$263,7,0),0)</f>
        <v>0</v>
      </c>
      <c r="I183" s="124">
        <f>IFERROR(VLOOKUP(B183,'Egyéni lista'!$B$4:$L$263,8,0),0)</f>
        <v>0</v>
      </c>
      <c r="J183" s="132">
        <f>IFERROR(VLOOKUP(B183,'Egyéni lista'!$B$4:$L$263,9,0),0)</f>
        <v>0</v>
      </c>
      <c r="K183" s="26">
        <f>IFERROR(VLOOKUP(B183,'Egyéni lista'!$B$4:$L$263,10,0),0)</f>
        <v>0</v>
      </c>
      <c r="L183" s="87">
        <f>IFERROR(VLOOKUP(B183,'Egyéni lista'!$B$4:$L$263,11,0),0)</f>
        <v>0</v>
      </c>
    </row>
    <row r="184" spans="1:12" ht="15" hidden="1" customHeight="1" x14ac:dyDescent="0.2">
      <c r="A184" s="80" t="s">
        <v>201</v>
      </c>
      <c r="B184" s="103"/>
      <c r="C184" s="81">
        <f>IFERROR(VLOOKUP(B184,'Egyéni lista'!$B$4:$L$263,2,0),0)</f>
        <v>0</v>
      </c>
      <c r="D184" s="82">
        <f>IFERROR(VLOOKUP(B184,'Egyéni lista'!$B$4:$L$263,3,0),0)</f>
        <v>0</v>
      </c>
      <c r="E184" s="7">
        <f>IFERROR(VLOOKUP(B184,'Egyéni lista'!$B$4:$L$263,4,0),0)</f>
        <v>0</v>
      </c>
      <c r="F184" s="7">
        <f>IFERROR(VLOOKUP(B184,'Egyéni lista'!$B$4:$L$263,5,0),0)</f>
        <v>0</v>
      </c>
      <c r="G184" s="7">
        <f>IFERROR(VLOOKUP(B184,'Egyéni lista'!$B$4:$L$263,6,0),0)</f>
        <v>0</v>
      </c>
      <c r="H184" s="7">
        <f>IFERROR(VLOOKUP(B184,'Egyéni lista'!$B$4:$L$263,7,0),0)</f>
        <v>0</v>
      </c>
      <c r="I184" s="124">
        <f>IFERROR(VLOOKUP(B184,'Egyéni lista'!$B$4:$L$263,8,0),0)</f>
        <v>0</v>
      </c>
      <c r="J184" s="132">
        <f>IFERROR(VLOOKUP(B184,'Egyéni lista'!$B$4:$L$263,9,0),0)</f>
        <v>0</v>
      </c>
      <c r="K184" s="26">
        <f>IFERROR(VLOOKUP(B184,'Egyéni lista'!$B$4:$L$263,10,0),0)</f>
        <v>0</v>
      </c>
      <c r="L184" s="87">
        <f>IFERROR(VLOOKUP(B184,'Egyéni lista'!$B$4:$L$263,11,0),0)</f>
        <v>0</v>
      </c>
    </row>
    <row r="185" spans="1:12" ht="15" hidden="1" customHeight="1" x14ac:dyDescent="0.2">
      <c r="A185" s="80" t="s">
        <v>202</v>
      </c>
      <c r="B185" s="103"/>
      <c r="C185" s="81">
        <f>IFERROR(VLOOKUP(B185,'Egyéni lista'!$B$4:$L$263,2,0),0)</f>
        <v>0</v>
      </c>
      <c r="D185" s="82">
        <f>IFERROR(VLOOKUP(B185,'Egyéni lista'!$B$4:$L$263,3,0),0)</f>
        <v>0</v>
      </c>
      <c r="E185" s="7">
        <f>IFERROR(VLOOKUP(B185,'Egyéni lista'!$B$4:$L$263,4,0),0)</f>
        <v>0</v>
      </c>
      <c r="F185" s="7">
        <f>IFERROR(VLOOKUP(B185,'Egyéni lista'!$B$4:$L$263,5,0),0)</f>
        <v>0</v>
      </c>
      <c r="G185" s="7">
        <f>IFERROR(VLOOKUP(B185,'Egyéni lista'!$B$4:$L$263,6,0),0)</f>
        <v>0</v>
      </c>
      <c r="H185" s="7">
        <f>IFERROR(VLOOKUP(B185,'Egyéni lista'!$B$4:$L$263,7,0),0)</f>
        <v>0</v>
      </c>
      <c r="I185" s="124">
        <f>IFERROR(VLOOKUP(B185,'Egyéni lista'!$B$4:$L$263,8,0),0)</f>
        <v>0</v>
      </c>
      <c r="J185" s="132">
        <f>IFERROR(VLOOKUP(B185,'Egyéni lista'!$B$4:$L$263,9,0),0)</f>
        <v>0</v>
      </c>
      <c r="K185" s="26">
        <f>IFERROR(VLOOKUP(B185,'Egyéni lista'!$B$4:$L$263,10,0),0)</f>
        <v>0</v>
      </c>
      <c r="L185" s="87">
        <f>IFERROR(VLOOKUP(B185,'Egyéni lista'!$B$4:$L$263,11,0),0)</f>
        <v>0</v>
      </c>
    </row>
    <row r="186" spans="1:12" ht="15" hidden="1" customHeight="1" x14ac:dyDescent="0.2">
      <c r="A186" s="80" t="s">
        <v>203</v>
      </c>
      <c r="B186" s="103"/>
      <c r="C186" s="81">
        <f>IFERROR(VLOOKUP(B186,'Egyéni lista'!$B$4:$L$263,2,0),0)</f>
        <v>0</v>
      </c>
      <c r="D186" s="82">
        <f>IFERROR(VLOOKUP(B186,'Egyéni lista'!$B$4:$L$263,3,0),0)</f>
        <v>0</v>
      </c>
      <c r="E186" s="7">
        <f>IFERROR(VLOOKUP(B186,'Egyéni lista'!$B$4:$L$263,4,0),0)</f>
        <v>0</v>
      </c>
      <c r="F186" s="7">
        <f>IFERROR(VLOOKUP(B186,'Egyéni lista'!$B$4:$L$263,5,0),0)</f>
        <v>0</v>
      </c>
      <c r="G186" s="7">
        <f>IFERROR(VLOOKUP(B186,'Egyéni lista'!$B$4:$L$263,6,0),0)</f>
        <v>0</v>
      </c>
      <c r="H186" s="7">
        <f>IFERROR(VLOOKUP(B186,'Egyéni lista'!$B$4:$L$263,7,0),0)</f>
        <v>0</v>
      </c>
      <c r="I186" s="124">
        <f>IFERROR(VLOOKUP(B186,'Egyéni lista'!$B$4:$L$263,8,0),0)</f>
        <v>0</v>
      </c>
      <c r="J186" s="132">
        <f>IFERROR(VLOOKUP(B186,'Egyéni lista'!$B$4:$L$263,9,0),0)</f>
        <v>0</v>
      </c>
      <c r="K186" s="26">
        <f>IFERROR(VLOOKUP(B186,'Egyéni lista'!$B$4:$L$263,10,0),0)</f>
        <v>0</v>
      </c>
      <c r="L186" s="87">
        <f>IFERROR(VLOOKUP(B186,'Egyéni lista'!$B$4:$L$263,11,0),0)</f>
        <v>0</v>
      </c>
    </row>
    <row r="187" spans="1:12" ht="15.75" hidden="1" customHeight="1" x14ac:dyDescent="0.2">
      <c r="A187" s="80" t="s">
        <v>204</v>
      </c>
      <c r="B187" s="103"/>
      <c r="C187" s="81">
        <f>IFERROR(VLOOKUP(B187,'Egyéni lista'!$B$4:$L$263,2,0),0)</f>
        <v>0</v>
      </c>
      <c r="D187" s="82">
        <f>IFERROR(VLOOKUP(B187,'Egyéni lista'!$B$4:$L$263,3,0),0)</f>
        <v>0</v>
      </c>
      <c r="E187" s="7">
        <f>IFERROR(VLOOKUP(B187,'Egyéni lista'!$B$4:$L$263,4,0),0)</f>
        <v>0</v>
      </c>
      <c r="F187" s="7">
        <f>IFERROR(VLOOKUP(B187,'Egyéni lista'!$B$4:$L$263,5,0),0)</f>
        <v>0</v>
      </c>
      <c r="G187" s="7">
        <f>IFERROR(VLOOKUP(B187,'Egyéni lista'!$B$4:$L$263,6,0),0)</f>
        <v>0</v>
      </c>
      <c r="H187" s="7">
        <f>IFERROR(VLOOKUP(B187,'Egyéni lista'!$B$4:$L$263,7,0),0)</f>
        <v>0</v>
      </c>
      <c r="I187" s="124">
        <f>IFERROR(VLOOKUP(B187,'Egyéni lista'!$B$4:$L$263,8,0),0)</f>
        <v>0</v>
      </c>
      <c r="J187" s="132">
        <f>IFERROR(VLOOKUP(B187,'Egyéni lista'!$B$4:$L$263,9,0),0)</f>
        <v>0</v>
      </c>
      <c r="K187" s="26">
        <f>IFERROR(VLOOKUP(B187,'Egyéni lista'!$B$4:$L$263,10,0),0)</f>
        <v>0</v>
      </c>
      <c r="L187" s="87">
        <f>IFERROR(VLOOKUP(B187,'Egyéni lista'!$B$4:$L$263,11,0),0)</f>
        <v>0</v>
      </c>
    </row>
    <row r="188" spans="1:12" ht="15" hidden="1" customHeight="1" x14ac:dyDescent="0.2">
      <c r="A188" s="80" t="s">
        <v>205</v>
      </c>
      <c r="B188" s="103"/>
      <c r="C188" s="81">
        <f>IFERROR(VLOOKUP(B188,'Egyéni lista'!$B$4:$L$263,2,0),0)</f>
        <v>0</v>
      </c>
      <c r="D188" s="82">
        <f>IFERROR(VLOOKUP(B188,'Egyéni lista'!$B$4:$L$263,3,0),0)</f>
        <v>0</v>
      </c>
      <c r="E188" s="7">
        <f>IFERROR(VLOOKUP(B188,'Egyéni lista'!$B$4:$L$263,4,0),0)</f>
        <v>0</v>
      </c>
      <c r="F188" s="7">
        <f>IFERROR(VLOOKUP(B188,'Egyéni lista'!$B$4:$L$263,5,0),0)</f>
        <v>0</v>
      </c>
      <c r="G188" s="7">
        <f>IFERROR(VLOOKUP(B188,'Egyéni lista'!$B$4:$L$263,6,0),0)</f>
        <v>0</v>
      </c>
      <c r="H188" s="7">
        <f>IFERROR(VLOOKUP(B188,'Egyéni lista'!$B$4:$L$263,7,0),0)</f>
        <v>0</v>
      </c>
      <c r="I188" s="124">
        <f>IFERROR(VLOOKUP(B188,'Egyéni lista'!$B$4:$L$263,8,0),0)</f>
        <v>0</v>
      </c>
      <c r="J188" s="132">
        <f>IFERROR(VLOOKUP(B188,'Egyéni lista'!$B$4:$L$263,9,0),0)</f>
        <v>0</v>
      </c>
      <c r="K188" s="26">
        <f>IFERROR(VLOOKUP(B188,'Egyéni lista'!$B$4:$L$263,10,0),0)</f>
        <v>0</v>
      </c>
      <c r="L188" s="87">
        <f>IFERROR(VLOOKUP(B188,'Egyéni lista'!$B$4:$L$263,11,0),0)</f>
        <v>0</v>
      </c>
    </row>
    <row r="189" spans="1:12" ht="15" hidden="1" customHeight="1" x14ac:dyDescent="0.2">
      <c r="A189" s="80" t="s">
        <v>206</v>
      </c>
      <c r="B189" s="103"/>
      <c r="C189" s="81">
        <f>IFERROR(VLOOKUP(B189,'Egyéni lista'!$B$4:$L$263,2,0),0)</f>
        <v>0</v>
      </c>
      <c r="D189" s="82">
        <f>IFERROR(VLOOKUP(B189,'Egyéni lista'!$B$4:$L$263,3,0),0)</f>
        <v>0</v>
      </c>
      <c r="E189" s="7">
        <f>IFERROR(VLOOKUP(B189,'Egyéni lista'!$B$4:$L$263,4,0),0)</f>
        <v>0</v>
      </c>
      <c r="F189" s="7">
        <f>IFERROR(VLOOKUP(B189,'Egyéni lista'!$B$4:$L$263,5,0),0)</f>
        <v>0</v>
      </c>
      <c r="G189" s="7">
        <f>IFERROR(VLOOKUP(B189,'Egyéni lista'!$B$4:$L$263,6,0),0)</f>
        <v>0</v>
      </c>
      <c r="H189" s="7">
        <f>IFERROR(VLOOKUP(B189,'Egyéni lista'!$B$4:$L$263,7,0),0)</f>
        <v>0</v>
      </c>
      <c r="I189" s="124">
        <f>IFERROR(VLOOKUP(B189,'Egyéni lista'!$B$4:$L$263,8,0),0)</f>
        <v>0</v>
      </c>
      <c r="J189" s="132">
        <f>IFERROR(VLOOKUP(B189,'Egyéni lista'!$B$4:$L$263,9,0),0)</f>
        <v>0</v>
      </c>
      <c r="K189" s="26">
        <f>IFERROR(VLOOKUP(B189,'Egyéni lista'!$B$4:$L$263,10,0),0)</f>
        <v>0</v>
      </c>
      <c r="L189" s="87">
        <f>IFERROR(VLOOKUP(B189,'Egyéni lista'!$B$4:$L$263,11,0),0)</f>
        <v>0</v>
      </c>
    </row>
    <row r="190" spans="1:12" ht="15" hidden="1" customHeight="1" x14ac:dyDescent="0.2">
      <c r="A190" s="80" t="s">
        <v>207</v>
      </c>
      <c r="B190" s="103"/>
      <c r="C190" s="81">
        <f>IFERROR(VLOOKUP(B190,'Egyéni lista'!$B$4:$L$263,2,0),0)</f>
        <v>0</v>
      </c>
      <c r="D190" s="82">
        <f>IFERROR(VLOOKUP(B190,'Egyéni lista'!$B$4:$L$263,3,0),0)</f>
        <v>0</v>
      </c>
      <c r="E190" s="7">
        <f>IFERROR(VLOOKUP(B190,'Egyéni lista'!$B$4:$L$263,4,0),0)</f>
        <v>0</v>
      </c>
      <c r="F190" s="7">
        <f>IFERROR(VLOOKUP(B190,'Egyéni lista'!$B$4:$L$263,5,0),0)</f>
        <v>0</v>
      </c>
      <c r="G190" s="7">
        <f>IFERROR(VLOOKUP(B190,'Egyéni lista'!$B$4:$L$263,6,0),0)</f>
        <v>0</v>
      </c>
      <c r="H190" s="7">
        <f>IFERROR(VLOOKUP(B190,'Egyéni lista'!$B$4:$L$263,7,0),0)</f>
        <v>0</v>
      </c>
      <c r="I190" s="124">
        <f>IFERROR(VLOOKUP(B190,'Egyéni lista'!$B$4:$L$263,8,0),0)</f>
        <v>0</v>
      </c>
      <c r="J190" s="132">
        <f>IFERROR(VLOOKUP(B190,'Egyéni lista'!$B$4:$L$263,9,0),0)</f>
        <v>0</v>
      </c>
      <c r="K190" s="26">
        <f>IFERROR(VLOOKUP(B190,'Egyéni lista'!$B$4:$L$263,10,0),0)</f>
        <v>0</v>
      </c>
      <c r="L190" s="87">
        <f>IFERROR(VLOOKUP(B190,'Egyéni lista'!$B$4:$L$263,11,0),0)</f>
        <v>0</v>
      </c>
    </row>
    <row r="191" spans="1:12" ht="15.75" hidden="1" customHeight="1" x14ac:dyDescent="0.2">
      <c r="A191" s="80" t="s">
        <v>208</v>
      </c>
      <c r="B191" s="103"/>
      <c r="C191" s="81">
        <f>IFERROR(VLOOKUP(B191,'Egyéni lista'!$B$4:$L$263,2,0),0)</f>
        <v>0</v>
      </c>
      <c r="D191" s="82">
        <f>IFERROR(VLOOKUP(B191,'Egyéni lista'!$B$4:$L$263,3,0),0)</f>
        <v>0</v>
      </c>
      <c r="E191" s="7">
        <f>IFERROR(VLOOKUP(B191,'Egyéni lista'!$B$4:$L$263,4,0),0)</f>
        <v>0</v>
      </c>
      <c r="F191" s="7">
        <f>IFERROR(VLOOKUP(B191,'Egyéni lista'!$B$4:$L$263,5,0),0)</f>
        <v>0</v>
      </c>
      <c r="G191" s="7">
        <f>IFERROR(VLOOKUP(B191,'Egyéni lista'!$B$4:$L$263,6,0),0)</f>
        <v>0</v>
      </c>
      <c r="H191" s="7">
        <f>IFERROR(VLOOKUP(B191,'Egyéni lista'!$B$4:$L$263,7,0),0)</f>
        <v>0</v>
      </c>
      <c r="I191" s="124">
        <f>IFERROR(VLOOKUP(B191,'Egyéni lista'!$B$4:$L$263,8,0),0)</f>
        <v>0</v>
      </c>
      <c r="J191" s="132">
        <f>IFERROR(VLOOKUP(B191,'Egyéni lista'!$B$4:$L$263,9,0),0)</f>
        <v>0</v>
      </c>
      <c r="K191" s="26">
        <f>IFERROR(VLOOKUP(B191,'Egyéni lista'!$B$4:$L$263,10,0),0)</f>
        <v>0</v>
      </c>
      <c r="L191" s="87">
        <f>IFERROR(VLOOKUP(B191,'Egyéni lista'!$B$4:$L$263,11,0),0)</f>
        <v>0</v>
      </c>
    </row>
    <row r="192" spans="1:12" ht="15" hidden="1" customHeight="1" x14ac:dyDescent="0.2">
      <c r="A192" s="80" t="s">
        <v>209</v>
      </c>
      <c r="B192" s="103"/>
      <c r="C192" s="81">
        <f>IFERROR(VLOOKUP(B192,'Egyéni lista'!$B$4:$L$263,2,0),0)</f>
        <v>0</v>
      </c>
      <c r="D192" s="82">
        <f>IFERROR(VLOOKUP(B192,'Egyéni lista'!$B$4:$L$263,3,0),0)</f>
        <v>0</v>
      </c>
      <c r="E192" s="7">
        <f>IFERROR(VLOOKUP(B192,'Egyéni lista'!$B$4:$L$263,4,0),0)</f>
        <v>0</v>
      </c>
      <c r="F192" s="7">
        <f>IFERROR(VLOOKUP(B192,'Egyéni lista'!$B$4:$L$263,5,0),0)</f>
        <v>0</v>
      </c>
      <c r="G192" s="7">
        <f>IFERROR(VLOOKUP(B192,'Egyéni lista'!$B$4:$L$263,6,0),0)</f>
        <v>0</v>
      </c>
      <c r="H192" s="7">
        <f>IFERROR(VLOOKUP(B192,'Egyéni lista'!$B$4:$L$263,7,0),0)</f>
        <v>0</v>
      </c>
      <c r="I192" s="124">
        <f>IFERROR(VLOOKUP(B192,'Egyéni lista'!$B$4:$L$263,8,0),0)</f>
        <v>0</v>
      </c>
      <c r="J192" s="132">
        <f>IFERROR(VLOOKUP(B192,'Egyéni lista'!$B$4:$L$263,9,0),0)</f>
        <v>0</v>
      </c>
      <c r="K192" s="26">
        <f>IFERROR(VLOOKUP(B192,'Egyéni lista'!$B$4:$L$263,10,0),0)</f>
        <v>0</v>
      </c>
      <c r="L192" s="87">
        <f>IFERROR(VLOOKUP(B192,'Egyéni lista'!$B$4:$L$263,11,0),0)</f>
        <v>0</v>
      </c>
    </row>
    <row r="193" spans="1:12" ht="15" hidden="1" customHeight="1" x14ac:dyDescent="0.2">
      <c r="A193" s="80" t="s">
        <v>210</v>
      </c>
      <c r="B193" s="103"/>
      <c r="C193" s="81">
        <f>IFERROR(VLOOKUP(B193,'Egyéni lista'!$B$4:$L$263,2,0),0)</f>
        <v>0</v>
      </c>
      <c r="D193" s="82">
        <f>IFERROR(VLOOKUP(B193,'Egyéni lista'!$B$4:$L$263,3,0),0)</f>
        <v>0</v>
      </c>
      <c r="E193" s="7">
        <f>IFERROR(VLOOKUP(B193,'Egyéni lista'!$B$4:$L$263,4,0),0)</f>
        <v>0</v>
      </c>
      <c r="F193" s="7">
        <f>IFERROR(VLOOKUP(B193,'Egyéni lista'!$B$4:$L$263,5,0),0)</f>
        <v>0</v>
      </c>
      <c r="G193" s="7">
        <f>IFERROR(VLOOKUP(B193,'Egyéni lista'!$B$4:$L$263,6,0),0)</f>
        <v>0</v>
      </c>
      <c r="H193" s="7">
        <f>IFERROR(VLOOKUP(B193,'Egyéni lista'!$B$4:$L$263,7,0),0)</f>
        <v>0</v>
      </c>
      <c r="I193" s="124">
        <f>IFERROR(VLOOKUP(B193,'Egyéni lista'!$B$4:$L$263,8,0),0)</f>
        <v>0</v>
      </c>
      <c r="J193" s="132">
        <f>IFERROR(VLOOKUP(B193,'Egyéni lista'!$B$4:$L$263,9,0),0)</f>
        <v>0</v>
      </c>
      <c r="K193" s="26">
        <f>IFERROR(VLOOKUP(B193,'Egyéni lista'!$B$4:$L$263,10,0),0)</f>
        <v>0</v>
      </c>
      <c r="L193" s="87">
        <f>IFERROR(VLOOKUP(B193,'Egyéni lista'!$B$4:$L$263,11,0),0)</f>
        <v>0</v>
      </c>
    </row>
    <row r="194" spans="1:12" ht="15" hidden="1" customHeight="1" x14ac:dyDescent="0.2">
      <c r="A194" s="80" t="s">
        <v>211</v>
      </c>
      <c r="B194" s="103"/>
      <c r="C194" s="81">
        <f>IFERROR(VLOOKUP(B194,'Egyéni lista'!$B$4:$L$263,2,0),0)</f>
        <v>0</v>
      </c>
      <c r="D194" s="82">
        <f>IFERROR(VLOOKUP(B194,'Egyéni lista'!$B$4:$L$263,3,0),0)</f>
        <v>0</v>
      </c>
      <c r="E194" s="7">
        <f>IFERROR(VLOOKUP(B194,'Egyéni lista'!$B$4:$L$263,4,0),0)</f>
        <v>0</v>
      </c>
      <c r="F194" s="7">
        <f>IFERROR(VLOOKUP(B194,'Egyéni lista'!$B$4:$L$263,5,0),0)</f>
        <v>0</v>
      </c>
      <c r="G194" s="7">
        <f>IFERROR(VLOOKUP(B194,'Egyéni lista'!$B$4:$L$263,6,0),0)</f>
        <v>0</v>
      </c>
      <c r="H194" s="7">
        <f>IFERROR(VLOOKUP(B194,'Egyéni lista'!$B$4:$L$263,7,0),0)</f>
        <v>0</v>
      </c>
      <c r="I194" s="124">
        <f>IFERROR(VLOOKUP(B194,'Egyéni lista'!$B$4:$L$263,8,0),0)</f>
        <v>0</v>
      </c>
      <c r="J194" s="132">
        <f>IFERROR(VLOOKUP(B194,'Egyéni lista'!$B$4:$L$263,9,0),0)</f>
        <v>0</v>
      </c>
      <c r="K194" s="26">
        <f>IFERROR(VLOOKUP(B194,'Egyéni lista'!$B$4:$L$263,10,0),0)</f>
        <v>0</v>
      </c>
      <c r="L194" s="87">
        <f>IFERROR(VLOOKUP(B194,'Egyéni lista'!$B$4:$L$263,11,0),0)</f>
        <v>0</v>
      </c>
    </row>
    <row r="195" spans="1:12" ht="15.75" hidden="1" customHeight="1" x14ac:dyDescent="0.2">
      <c r="A195" s="80" t="s">
        <v>212</v>
      </c>
      <c r="B195" s="103"/>
      <c r="C195" s="81">
        <f>IFERROR(VLOOKUP(B195,'Egyéni lista'!$B$4:$L$263,2,0),0)</f>
        <v>0</v>
      </c>
      <c r="D195" s="82">
        <f>IFERROR(VLOOKUP(B195,'Egyéni lista'!$B$4:$L$263,3,0),0)</f>
        <v>0</v>
      </c>
      <c r="E195" s="7">
        <f>IFERROR(VLOOKUP(B195,'Egyéni lista'!$B$4:$L$263,4,0),0)</f>
        <v>0</v>
      </c>
      <c r="F195" s="7">
        <f>IFERROR(VLOOKUP(B195,'Egyéni lista'!$B$4:$L$263,5,0),0)</f>
        <v>0</v>
      </c>
      <c r="G195" s="7">
        <f>IFERROR(VLOOKUP(B195,'Egyéni lista'!$B$4:$L$263,6,0),0)</f>
        <v>0</v>
      </c>
      <c r="H195" s="7">
        <f>IFERROR(VLOOKUP(B195,'Egyéni lista'!$B$4:$L$263,7,0),0)</f>
        <v>0</v>
      </c>
      <c r="I195" s="124">
        <f>IFERROR(VLOOKUP(B195,'Egyéni lista'!$B$4:$L$263,8,0),0)</f>
        <v>0</v>
      </c>
      <c r="J195" s="132">
        <f>IFERROR(VLOOKUP(B195,'Egyéni lista'!$B$4:$L$263,9,0),0)</f>
        <v>0</v>
      </c>
      <c r="K195" s="26">
        <f>IFERROR(VLOOKUP(B195,'Egyéni lista'!$B$4:$L$263,10,0),0)</f>
        <v>0</v>
      </c>
      <c r="L195" s="87">
        <f>IFERROR(VLOOKUP(B195,'Egyéni lista'!$B$4:$L$263,11,0),0)</f>
        <v>0</v>
      </c>
    </row>
    <row r="196" spans="1:12" ht="15" hidden="1" customHeight="1" x14ac:dyDescent="0.2">
      <c r="A196" s="80" t="s">
        <v>213</v>
      </c>
      <c r="B196" s="103"/>
      <c r="C196" s="81">
        <f>IFERROR(VLOOKUP(B196,'Egyéni lista'!$B$4:$L$263,2,0),0)</f>
        <v>0</v>
      </c>
      <c r="D196" s="82">
        <f>IFERROR(VLOOKUP(B196,'Egyéni lista'!$B$4:$L$263,3,0),0)</f>
        <v>0</v>
      </c>
      <c r="E196" s="7">
        <f>IFERROR(VLOOKUP(B196,'Egyéni lista'!$B$4:$L$263,4,0),0)</f>
        <v>0</v>
      </c>
      <c r="F196" s="7">
        <f>IFERROR(VLOOKUP(B196,'Egyéni lista'!$B$4:$L$263,5,0),0)</f>
        <v>0</v>
      </c>
      <c r="G196" s="7">
        <f>IFERROR(VLOOKUP(B196,'Egyéni lista'!$B$4:$L$263,6,0),0)</f>
        <v>0</v>
      </c>
      <c r="H196" s="7">
        <f>IFERROR(VLOOKUP(B196,'Egyéni lista'!$B$4:$L$263,7,0),0)</f>
        <v>0</v>
      </c>
      <c r="I196" s="124">
        <f>IFERROR(VLOOKUP(B196,'Egyéni lista'!$B$4:$L$263,8,0),0)</f>
        <v>0</v>
      </c>
      <c r="J196" s="132">
        <f>IFERROR(VLOOKUP(B196,'Egyéni lista'!$B$4:$L$263,9,0),0)</f>
        <v>0</v>
      </c>
      <c r="K196" s="26">
        <f>IFERROR(VLOOKUP(B196,'Egyéni lista'!$B$4:$L$263,10,0),0)</f>
        <v>0</v>
      </c>
      <c r="L196" s="87">
        <f>IFERROR(VLOOKUP(B196,'Egyéni lista'!$B$4:$L$263,11,0),0)</f>
        <v>0</v>
      </c>
    </row>
    <row r="197" spans="1:12" ht="15" hidden="1" customHeight="1" x14ac:dyDescent="0.2">
      <c r="A197" s="80" t="s">
        <v>214</v>
      </c>
      <c r="B197" s="103"/>
      <c r="C197" s="81">
        <f>IFERROR(VLOOKUP(B197,'Egyéni lista'!$B$4:$L$263,2,0),0)</f>
        <v>0</v>
      </c>
      <c r="D197" s="82">
        <f>IFERROR(VLOOKUP(B197,'Egyéni lista'!$B$4:$L$263,3,0),0)</f>
        <v>0</v>
      </c>
      <c r="E197" s="7">
        <f>IFERROR(VLOOKUP(B197,'Egyéni lista'!$B$4:$L$263,4,0),0)</f>
        <v>0</v>
      </c>
      <c r="F197" s="7">
        <f>IFERROR(VLOOKUP(B197,'Egyéni lista'!$B$4:$L$263,5,0),0)</f>
        <v>0</v>
      </c>
      <c r="G197" s="7">
        <f>IFERROR(VLOOKUP(B197,'Egyéni lista'!$B$4:$L$263,6,0),0)</f>
        <v>0</v>
      </c>
      <c r="H197" s="7">
        <f>IFERROR(VLOOKUP(B197,'Egyéni lista'!$B$4:$L$263,7,0),0)</f>
        <v>0</v>
      </c>
      <c r="I197" s="124">
        <f>IFERROR(VLOOKUP(B197,'Egyéni lista'!$B$4:$L$263,8,0),0)</f>
        <v>0</v>
      </c>
      <c r="J197" s="132">
        <f>IFERROR(VLOOKUP(B197,'Egyéni lista'!$B$4:$L$263,9,0),0)</f>
        <v>0</v>
      </c>
      <c r="K197" s="26">
        <f>IFERROR(VLOOKUP(B197,'Egyéni lista'!$B$4:$L$263,10,0),0)</f>
        <v>0</v>
      </c>
      <c r="L197" s="87">
        <f>IFERROR(VLOOKUP(B197,'Egyéni lista'!$B$4:$L$263,11,0),0)</f>
        <v>0</v>
      </c>
    </row>
    <row r="198" spans="1:12" ht="15" hidden="1" customHeight="1" x14ac:dyDescent="0.2">
      <c r="A198" s="80" t="s">
        <v>215</v>
      </c>
      <c r="B198" s="103"/>
      <c r="C198" s="81">
        <f>IFERROR(VLOOKUP(B198,'Egyéni lista'!$B$4:$L$263,2,0),0)</f>
        <v>0</v>
      </c>
      <c r="D198" s="82">
        <f>IFERROR(VLOOKUP(B198,'Egyéni lista'!$B$4:$L$263,3,0),0)</f>
        <v>0</v>
      </c>
      <c r="E198" s="7">
        <f>IFERROR(VLOOKUP(B198,'Egyéni lista'!$B$4:$L$263,4,0),0)</f>
        <v>0</v>
      </c>
      <c r="F198" s="7">
        <f>IFERROR(VLOOKUP(B198,'Egyéni lista'!$B$4:$L$263,5,0),0)</f>
        <v>0</v>
      </c>
      <c r="G198" s="7">
        <f>IFERROR(VLOOKUP(B198,'Egyéni lista'!$B$4:$L$263,6,0),0)</f>
        <v>0</v>
      </c>
      <c r="H198" s="7">
        <f>IFERROR(VLOOKUP(B198,'Egyéni lista'!$B$4:$L$263,7,0),0)</f>
        <v>0</v>
      </c>
      <c r="I198" s="124">
        <f>IFERROR(VLOOKUP(B198,'Egyéni lista'!$B$4:$L$263,8,0),0)</f>
        <v>0</v>
      </c>
      <c r="J198" s="132">
        <f>IFERROR(VLOOKUP(B198,'Egyéni lista'!$B$4:$L$263,9,0),0)</f>
        <v>0</v>
      </c>
      <c r="K198" s="26">
        <f>IFERROR(VLOOKUP(B198,'Egyéni lista'!$B$4:$L$263,10,0),0)</f>
        <v>0</v>
      </c>
      <c r="L198" s="87">
        <f>IFERROR(VLOOKUP(B198,'Egyéni lista'!$B$4:$L$263,11,0),0)</f>
        <v>0</v>
      </c>
    </row>
    <row r="199" spans="1:12" ht="15.75" hidden="1" customHeight="1" x14ac:dyDescent="0.2">
      <c r="A199" s="80" t="s">
        <v>216</v>
      </c>
      <c r="B199" s="103"/>
      <c r="C199" s="81">
        <f>IFERROR(VLOOKUP(B199,'Egyéni lista'!$B$4:$L$263,2,0),0)</f>
        <v>0</v>
      </c>
      <c r="D199" s="82">
        <f>IFERROR(VLOOKUP(B199,'Egyéni lista'!$B$4:$L$263,3,0),0)</f>
        <v>0</v>
      </c>
      <c r="E199" s="7">
        <f>IFERROR(VLOOKUP(B199,'Egyéni lista'!$B$4:$L$263,4,0),0)</f>
        <v>0</v>
      </c>
      <c r="F199" s="7">
        <f>IFERROR(VLOOKUP(B199,'Egyéni lista'!$B$4:$L$263,5,0),0)</f>
        <v>0</v>
      </c>
      <c r="G199" s="7">
        <f>IFERROR(VLOOKUP(B199,'Egyéni lista'!$B$4:$L$263,6,0),0)</f>
        <v>0</v>
      </c>
      <c r="H199" s="7">
        <f>IFERROR(VLOOKUP(B199,'Egyéni lista'!$B$4:$L$263,7,0),0)</f>
        <v>0</v>
      </c>
      <c r="I199" s="124">
        <f>IFERROR(VLOOKUP(B199,'Egyéni lista'!$B$4:$L$263,8,0),0)</f>
        <v>0</v>
      </c>
      <c r="J199" s="132">
        <f>IFERROR(VLOOKUP(B199,'Egyéni lista'!$B$4:$L$263,9,0),0)</f>
        <v>0</v>
      </c>
      <c r="K199" s="26">
        <f>IFERROR(VLOOKUP(B199,'Egyéni lista'!$B$4:$L$263,10,0),0)</f>
        <v>0</v>
      </c>
      <c r="L199" s="87">
        <f>IFERROR(VLOOKUP(B199,'Egyéni lista'!$B$4:$L$263,11,0),0)</f>
        <v>0</v>
      </c>
    </row>
    <row r="200" spans="1:12" ht="15" hidden="1" customHeight="1" x14ac:dyDescent="0.2">
      <c r="A200" s="80" t="s">
        <v>217</v>
      </c>
      <c r="B200" s="103"/>
      <c r="C200" s="81">
        <f>IFERROR(VLOOKUP(B200,'Egyéni lista'!$B$4:$L$263,2,0),0)</f>
        <v>0</v>
      </c>
      <c r="D200" s="82">
        <f>IFERROR(VLOOKUP(B200,'Egyéni lista'!$B$4:$L$263,3,0),0)</f>
        <v>0</v>
      </c>
      <c r="E200" s="7">
        <f>IFERROR(VLOOKUP(B200,'Egyéni lista'!$B$4:$L$263,4,0),0)</f>
        <v>0</v>
      </c>
      <c r="F200" s="7">
        <f>IFERROR(VLOOKUP(B200,'Egyéni lista'!$B$4:$L$263,5,0),0)</f>
        <v>0</v>
      </c>
      <c r="G200" s="7">
        <f>IFERROR(VLOOKUP(B200,'Egyéni lista'!$B$4:$L$263,6,0),0)</f>
        <v>0</v>
      </c>
      <c r="H200" s="7">
        <f>IFERROR(VLOOKUP(B200,'Egyéni lista'!$B$4:$L$263,7,0),0)</f>
        <v>0</v>
      </c>
      <c r="I200" s="124">
        <f>IFERROR(VLOOKUP(B200,'Egyéni lista'!$B$4:$L$263,8,0),0)</f>
        <v>0</v>
      </c>
      <c r="J200" s="132">
        <f>IFERROR(VLOOKUP(B200,'Egyéni lista'!$B$4:$L$263,9,0),0)</f>
        <v>0</v>
      </c>
      <c r="K200" s="26">
        <f>IFERROR(VLOOKUP(B200,'Egyéni lista'!$B$4:$L$263,10,0),0)</f>
        <v>0</v>
      </c>
      <c r="L200" s="87">
        <f>IFERROR(VLOOKUP(B200,'Egyéni lista'!$B$4:$L$263,11,0),0)</f>
        <v>0</v>
      </c>
    </row>
    <row r="201" spans="1:12" ht="15" hidden="1" customHeight="1" x14ac:dyDescent="0.2">
      <c r="A201" s="80" t="s">
        <v>218</v>
      </c>
      <c r="B201" s="103"/>
      <c r="C201" s="81">
        <f>IFERROR(VLOOKUP(B201,'Egyéni lista'!$B$4:$L$263,2,0),0)</f>
        <v>0</v>
      </c>
      <c r="D201" s="82">
        <f>IFERROR(VLOOKUP(B201,'Egyéni lista'!$B$4:$L$263,3,0),0)</f>
        <v>0</v>
      </c>
      <c r="E201" s="7">
        <f>IFERROR(VLOOKUP(B201,'Egyéni lista'!$B$4:$L$263,4,0),0)</f>
        <v>0</v>
      </c>
      <c r="F201" s="7">
        <f>IFERROR(VLOOKUP(B201,'Egyéni lista'!$B$4:$L$263,5,0),0)</f>
        <v>0</v>
      </c>
      <c r="G201" s="7">
        <f>IFERROR(VLOOKUP(B201,'Egyéni lista'!$B$4:$L$263,6,0),0)</f>
        <v>0</v>
      </c>
      <c r="H201" s="7">
        <f>IFERROR(VLOOKUP(B201,'Egyéni lista'!$B$4:$L$263,7,0),0)</f>
        <v>0</v>
      </c>
      <c r="I201" s="124">
        <f>IFERROR(VLOOKUP(B201,'Egyéni lista'!$B$4:$L$263,8,0),0)</f>
        <v>0</v>
      </c>
      <c r="J201" s="132">
        <f>IFERROR(VLOOKUP(B201,'Egyéni lista'!$B$4:$L$263,9,0),0)</f>
        <v>0</v>
      </c>
      <c r="K201" s="26">
        <f>IFERROR(VLOOKUP(B201,'Egyéni lista'!$B$4:$L$263,10,0),0)</f>
        <v>0</v>
      </c>
      <c r="L201" s="87">
        <f>IFERROR(VLOOKUP(B201,'Egyéni lista'!$B$4:$L$263,11,0),0)</f>
        <v>0</v>
      </c>
    </row>
    <row r="202" spans="1:12" ht="15" hidden="1" customHeight="1" x14ac:dyDescent="0.2">
      <c r="A202" s="80" t="s">
        <v>219</v>
      </c>
      <c r="B202" s="103"/>
      <c r="C202" s="81">
        <f>IFERROR(VLOOKUP(B202,'Egyéni lista'!$B$4:$L$263,2,0),0)</f>
        <v>0</v>
      </c>
      <c r="D202" s="82">
        <f>IFERROR(VLOOKUP(B202,'Egyéni lista'!$B$4:$L$263,3,0),0)</f>
        <v>0</v>
      </c>
      <c r="E202" s="7">
        <f>IFERROR(VLOOKUP(B202,'Egyéni lista'!$B$4:$L$263,4,0),0)</f>
        <v>0</v>
      </c>
      <c r="F202" s="7">
        <f>IFERROR(VLOOKUP(B202,'Egyéni lista'!$B$4:$L$263,5,0),0)</f>
        <v>0</v>
      </c>
      <c r="G202" s="7">
        <f>IFERROR(VLOOKUP(B202,'Egyéni lista'!$B$4:$L$263,6,0),0)</f>
        <v>0</v>
      </c>
      <c r="H202" s="7">
        <f>IFERROR(VLOOKUP(B202,'Egyéni lista'!$B$4:$L$263,7,0),0)</f>
        <v>0</v>
      </c>
      <c r="I202" s="124">
        <f>IFERROR(VLOOKUP(B202,'Egyéni lista'!$B$4:$L$263,8,0),0)</f>
        <v>0</v>
      </c>
      <c r="J202" s="132">
        <f>IFERROR(VLOOKUP(B202,'Egyéni lista'!$B$4:$L$263,9,0),0)</f>
        <v>0</v>
      </c>
      <c r="K202" s="26">
        <f>IFERROR(VLOOKUP(B202,'Egyéni lista'!$B$4:$L$263,10,0),0)</f>
        <v>0</v>
      </c>
      <c r="L202" s="87">
        <f>IFERROR(VLOOKUP(B202,'Egyéni lista'!$B$4:$L$263,11,0),0)</f>
        <v>0</v>
      </c>
    </row>
    <row r="203" spans="1:12" ht="15.75" hidden="1" customHeight="1" x14ac:dyDescent="0.2">
      <c r="A203" s="80" t="s">
        <v>220</v>
      </c>
      <c r="B203" s="103"/>
      <c r="C203" s="81">
        <f>IFERROR(VLOOKUP(B203,'Egyéni lista'!$B$4:$L$263,2,0),0)</f>
        <v>0</v>
      </c>
      <c r="D203" s="82">
        <f>IFERROR(VLOOKUP(B203,'Egyéni lista'!$B$4:$L$263,3,0),0)</f>
        <v>0</v>
      </c>
      <c r="E203" s="7">
        <f>IFERROR(VLOOKUP(B203,'Egyéni lista'!$B$4:$L$263,4,0),0)</f>
        <v>0</v>
      </c>
      <c r="F203" s="7">
        <f>IFERROR(VLOOKUP(B203,'Egyéni lista'!$B$4:$L$263,5,0),0)</f>
        <v>0</v>
      </c>
      <c r="G203" s="7">
        <f>IFERROR(VLOOKUP(B203,'Egyéni lista'!$B$4:$L$263,6,0),0)</f>
        <v>0</v>
      </c>
      <c r="H203" s="7">
        <f>IFERROR(VLOOKUP(B203,'Egyéni lista'!$B$4:$L$263,7,0),0)</f>
        <v>0</v>
      </c>
      <c r="I203" s="124">
        <f>IFERROR(VLOOKUP(B203,'Egyéni lista'!$B$4:$L$263,8,0),0)</f>
        <v>0</v>
      </c>
      <c r="J203" s="132">
        <f>IFERROR(VLOOKUP(B203,'Egyéni lista'!$B$4:$L$263,9,0),0)</f>
        <v>0</v>
      </c>
      <c r="K203" s="26">
        <f>IFERROR(VLOOKUP(B203,'Egyéni lista'!$B$4:$L$263,10,0),0)</f>
        <v>0</v>
      </c>
      <c r="L203" s="87">
        <f>IFERROR(VLOOKUP(B203,'Egyéni lista'!$B$4:$L$263,11,0),0)</f>
        <v>0</v>
      </c>
    </row>
    <row r="204" spans="1:12" ht="15" hidden="1" customHeight="1" x14ac:dyDescent="0.2">
      <c r="A204" s="80" t="s">
        <v>221</v>
      </c>
      <c r="B204" s="103"/>
      <c r="C204" s="81">
        <f>IFERROR(VLOOKUP(B204,'Egyéni lista'!$B$4:$L$263,2,0),0)</f>
        <v>0</v>
      </c>
      <c r="D204" s="82">
        <f>IFERROR(VLOOKUP(B204,'Egyéni lista'!$B$4:$L$263,3,0),0)</f>
        <v>0</v>
      </c>
      <c r="E204" s="7">
        <f>IFERROR(VLOOKUP(B204,'Egyéni lista'!$B$4:$L$263,4,0),0)</f>
        <v>0</v>
      </c>
      <c r="F204" s="7">
        <f>IFERROR(VLOOKUP(B204,'Egyéni lista'!$B$4:$L$263,5,0),0)</f>
        <v>0</v>
      </c>
      <c r="G204" s="7">
        <f>IFERROR(VLOOKUP(B204,'Egyéni lista'!$B$4:$L$263,6,0),0)</f>
        <v>0</v>
      </c>
      <c r="H204" s="7">
        <f>IFERROR(VLOOKUP(B204,'Egyéni lista'!$B$4:$L$263,7,0),0)</f>
        <v>0</v>
      </c>
      <c r="I204" s="124">
        <f>IFERROR(VLOOKUP(B204,'Egyéni lista'!$B$4:$L$263,8,0),0)</f>
        <v>0</v>
      </c>
      <c r="J204" s="132">
        <f>IFERROR(VLOOKUP(B204,'Egyéni lista'!$B$4:$L$263,9,0),0)</f>
        <v>0</v>
      </c>
      <c r="K204" s="26">
        <f>IFERROR(VLOOKUP(B204,'Egyéni lista'!$B$4:$L$263,10,0),0)</f>
        <v>0</v>
      </c>
      <c r="L204" s="87">
        <f>IFERROR(VLOOKUP(B204,'Egyéni lista'!$B$4:$L$263,11,0),0)</f>
        <v>0</v>
      </c>
    </row>
    <row r="205" spans="1:12" ht="15" hidden="1" customHeight="1" x14ac:dyDescent="0.2">
      <c r="A205" s="80" t="s">
        <v>222</v>
      </c>
      <c r="B205" s="103"/>
      <c r="C205" s="81">
        <f>IFERROR(VLOOKUP(B205,'Egyéni lista'!$B$4:$L$263,2,0),0)</f>
        <v>0</v>
      </c>
      <c r="D205" s="82">
        <f>IFERROR(VLOOKUP(B205,'Egyéni lista'!$B$4:$L$263,3,0),0)</f>
        <v>0</v>
      </c>
      <c r="E205" s="7">
        <f>IFERROR(VLOOKUP(B205,'Egyéni lista'!$B$4:$L$263,4,0),0)</f>
        <v>0</v>
      </c>
      <c r="F205" s="7">
        <f>IFERROR(VLOOKUP(B205,'Egyéni lista'!$B$4:$L$263,5,0),0)</f>
        <v>0</v>
      </c>
      <c r="G205" s="7">
        <f>IFERROR(VLOOKUP(B205,'Egyéni lista'!$B$4:$L$263,6,0),0)</f>
        <v>0</v>
      </c>
      <c r="H205" s="7">
        <f>IFERROR(VLOOKUP(B205,'Egyéni lista'!$B$4:$L$263,7,0),0)</f>
        <v>0</v>
      </c>
      <c r="I205" s="124">
        <f>IFERROR(VLOOKUP(B205,'Egyéni lista'!$B$4:$L$263,8,0),0)</f>
        <v>0</v>
      </c>
      <c r="J205" s="132">
        <f>IFERROR(VLOOKUP(B205,'Egyéni lista'!$B$4:$L$263,9,0),0)</f>
        <v>0</v>
      </c>
      <c r="K205" s="26">
        <f>IFERROR(VLOOKUP(B205,'Egyéni lista'!$B$4:$L$263,10,0),0)</f>
        <v>0</v>
      </c>
      <c r="L205" s="87">
        <f>IFERROR(VLOOKUP(B205,'Egyéni lista'!$B$4:$L$263,11,0),0)</f>
        <v>0</v>
      </c>
    </row>
    <row r="206" spans="1:12" ht="15" hidden="1" customHeight="1" x14ac:dyDescent="0.2">
      <c r="A206" s="80" t="s">
        <v>223</v>
      </c>
      <c r="B206" s="103"/>
      <c r="C206" s="81">
        <f>IFERROR(VLOOKUP(B206,'Egyéni lista'!$B$4:$L$263,2,0),0)</f>
        <v>0</v>
      </c>
      <c r="D206" s="82">
        <f>IFERROR(VLOOKUP(B206,'Egyéni lista'!$B$4:$L$263,3,0),0)</f>
        <v>0</v>
      </c>
      <c r="E206" s="7">
        <f>IFERROR(VLOOKUP(B206,'Egyéni lista'!$B$4:$L$263,4,0),0)</f>
        <v>0</v>
      </c>
      <c r="F206" s="7">
        <f>IFERROR(VLOOKUP(B206,'Egyéni lista'!$B$4:$L$263,5,0),0)</f>
        <v>0</v>
      </c>
      <c r="G206" s="7">
        <f>IFERROR(VLOOKUP(B206,'Egyéni lista'!$B$4:$L$263,6,0),0)</f>
        <v>0</v>
      </c>
      <c r="H206" s="7">
        <f>IFERROR(VLOOKUP(B206,'Egyéni lista'!$B$4:$L$263,7,0),0)</f>
        <v>0</v>
      </c>
      <c r="I206" s="124">
        <f>IFERROR(VLOOKUP(B206,'Egyéni lista'!$B$4:$L$263,8,0),0)</f>
        <v>0</v>
      </c>
      <c r="J206" s="132">
        <f>IFERROR(VLOOKUP(B206,'Egyéni lista'!$B$4:$L$263,9,0),0)</f>
        <v>0</v>
      </c>
      <c r="K206" s="26">
        <f>IFERROR(VLOOKUP(B206,'Egyéni lista'!$B$4:$L$263,10,0),0)</f>
        <v>0</v>
      </c>
      <c r="L206" s="87">
        <f>IFERROR(VLOOKUP(B206,'Egyéni lista'!$B$4:$L$263,11,0),0)</f>
        <v>0</v>
      </c>
    </row>
    <row r="207" spans="1:12" ht="15.75" hidden="1" customHeight="1" x14ac:dyDescent="0.2">
      <c r="A207" s="80" t="s">
        <v>224</v>
      </c>
      <c r="B207" s="103"/>
      <c r="C207" s="81">
        <f>IFERROR(VLOOKUP(B207,'Egyéni lista'!$B$4:$L$263,2,0),0)</f>
        <v>0</v>
      </c>
      <c r="D207" s="82">
        <f>IFERROR(VLOOKUP(B207,'Egyéni lista'!$B$4:$L$263,3,0),0)</f>
        <v>0</v>
      </c>
      <c r="E207" s="7">
        <f>IFERROR(VLOOKUP(B207,'Egyéni lista'!$B$4:$L$263,4,0),0)</f>
        <v>0</v>
      </c>
      <c r="F207" s="7">
        <f>IFERROR(VLOOKUP(B207,'Egyéni lista'!$B$4:$L$263,5,0),0)</f>
        <v>0</v>
      </c>
      <c r="G207" s="7">
        <f>IFERROR(VLOOKUP(B207,'Egyéni lista'!$B$4:$L$263,6,0),0)</f>
        <v>0</v>
      </c>
      <c r="H207" s="7">
        <f>IFERROR(VLOOKUP(B207,'Egyéni lista'!$B$4:$L$263,7,0),0)</f>
        <v>0</v>
      </c>
      <c r="I207" s="124">
        <f>IFERROR(VLOOKUP(B207,'Egyéni lista'!$B$4:$L$263,8,0),0)</f>
        <v>0</v>
      </c>
      <c r="J207" s="132">
        <f>IFERROR(VLOOKUP(B207,'Egyéni lista'!$B$4:$L$263,9,0),0)</f>
        <v>0</v>
      </c>
      <c r="K207" s="26">
        <f>IFERROR(VLOOKUP(B207,'Egyéni lista'!$B$4:$L$263,10,0),0)</f>
        <v>0</v>
      </c>
      <c r="L207" s="87">
        <f>IFERROR(VLOOKUP(B207,'Egyéni lista'!$B$4:$L$263,11,0),0)</f>
        <v>0</v>
      </c>
    </row>
    <row r="208" spans="1:12" ht="15" hidden="1" customHeight="1" x14ac:dyDescent="0.2">
      <c r="A208" s="80" t="s">
        <v>225</v>
      </c>
      <c r="B208" s="103"/>
      <c r="C208" s="81">
        <f>IFERROR(VLOOKUP(B208,'Egyéni lista'!$B$4:$L$263,2,0),0)</f>
        <v>0</v>
      </c>
      <c r="D208" s="82">
        <f>IFERROR(VLOOKUP(B208,'Egyéni lista'!$B$4:$L$263,3,0),0)</f>
        <v>0</v>
      </c>
      <c r="E208" s="7">
        <f>IFERROR(VLOOKUP(B208,'Egyéni lista'!$B$4:$L$263,4,0),0)</f>
        <v>0</v>
      </c>
      <c r="F208" s="7">
        <f>IFERROR(VLOOKUP(B208,'Egyéni lista'!$B$4:$L$263,5,0),0)</f>
        <v>0</v>
      </c>
      <c r="G208" s="7">
        <f>IFERROR(VLOOKUP(B208,'Egyéni lista'!$B$4:$L$263,6,0),0)</f>
        <v>0</v>
      </c>
      <c r="H208" s="7">
        <f>IFERROR(VLOOKUP(B208,'Egyéni lista'!$B$4:$L$263,7,0),0)</f>
        <v>0</v>
      </c>
      <c r="I208" s="124">
        <f>IFERROR(VLOOKUP(B208,'Egyéni lista'!$B$4:$L$263,8,0),0)</f>
        <v>0</v>
      </c>
      <c r="J208" s="132">
        <f>IFERROR(VLOOKUP(B208,'Egyéni lista'!$B$4:$L$263,9,0),0)</f>
        <v>0</v>
      </c>
      <c r="K208" s="26">
        <f>IFERROR(VLOOKUP(B208,'Egyéni lista'!$B$4:$L$263,10,0),0)</f>
        <v>0</v>
      </c>
      <c r="L208" s="87">
        <f>IFERROR(VLOOKUP(B208,'Egyéni lista'!$B$4:$L$263,11,0),0)</f>
        <v>0</v>
      </c>
    </row>
    <row r="209" spans="1:12" ht="15" hidden="1" customHeight="1" x14ac:dyDescent="0.2">
      <c r="A209" s="80" t="s">
        <v>226</v>
      </c>
      <c r="B209" s="103"/>
      <c r="C209" s="81">
        <f>IFERROR(VLOOKUP(B209,'Egyéni lista'!$B$4:$L$263,2,0),0)</f>
        <v>0</v>
      </c>
      <c r="D209" s="82">
        <f>IFERROR(VLOOKUP(B209,'Egyéni lista'!$B$4:$L$263,3,0),0)</f>
        <v>0</v>
      </c>
      <c r="E209" s="7">
        <f>IFERROR(VLOOKUP(B209,'Egyéni lista'!$B$4:$L$263,4,0),0)</f>
        <v>0</v>
      </c>
      <c r="F209" s="7">
        <f>IFERROR(VLOOKUP(B209,'Egyéni lista'!$B$4:$L$263,5,0),0)</f>
        <v>0</v>
      </c>
      <c r="G209" s="7">
        <f>IFERROR(VLOOKUP(B209,'Egyéni lista'!$B$4:$L$263,6,0),0)</f>
        <v>0</v>
      </c>
      <c r="H209" s="7">
        <f>IFERROR(VLOOKUP(B209,'Egyéni lista'!$B$4:$L$263,7,0),0)</f>
        <v>0</v>
      </c>
      <c r="I209" s="124">
        <f>IFERROR(VLOOKUP(B209,'Egyéni lista'!$B$4:$L$263,8,0),0)</f>
        <v>0</v>
      </c>
      <c r="J209" s="132">
        <f>IFERROR(VLOOKUP(B209,'Egyéni lista'!$B$4:$L$263,9,0),0)</f>
        <v>0</v>
      </c>
      <c r="K209" s="26">
        <f>IFERROR(VLOOKUP(B209,'Egyéni lista'!$B$4:$L$263,10,0),0)</f>
        <v>0</v>
      </c>
      <c r="L209" s="87">
        <f>IFERROR(VLOOKUP(B209,'Egyéni lista'!$B$4:$L$263,11,0),0)</f>
        <v>0</v>
      </c>
    </row>
    <row r="210" spans="1:12" ht="15" hidden="1" customHeight="1" x14ac:dyDescent="0.2">
      <c r="A210" s="80" t="s">
        <v>227</v>
      </c>
      <c r="B210" s="103"/>
      <c r="C210" s="81">
        <f>IFERROR(VLOOKUP(B210,'Egyéni lista'!$B$4:$L$263,2,0),0)</f>
        <v>0</v>
      </c>
      <c r="D210" s="82">
        <f>IFERROR(VLOOKUP(B210,'Egyéni lista'!$B$4:$L$263,3,0),0)</f>
        <v>0</v>
      </c>
      <c r="E210" s="7">
        <f>IFERROR(VLOOKUP(B210,'Egyéni lista'!$B$4:$L$263,4,0),0)</f>
        <v>0</v>
      </c>
      <c r="F210" s="7">
        <f>IFERROR(VLOOKUP(B210,'Egyéni lista'!$B$4:$L$263,5,0),0)</f>
        <v>0</v>
      </c>
      <c r="G210" s="7">
        <f>IFERROR(VLOOKUP(B210,'Egyéni lista'!$B$4:$L$263,6,0),0)</f>
        <v>0</v>
      </c>
      <c r="H210" s="7">
        <f>IFERROR(VLOOKUP(B210,'Egyéni lista'!$B$4:$L$263,7,0),0)</f>
        <v>0</v>
      </c>
      <c r="I210" s="124">
        <f>IFERROR(VLOOKUP(B210,'Egyéni lista'!$B$4:$L$263,8,0),0)</f>
        <v>0</v>
      </c>
      <c r="J210" s="132">
        <f>IFERROR(VLOOKUP(B210,'Egyéni lista'!$B$4:$L$263,9,0),0)</f>
        <v>0</v>
      </c>
      <c r="K210" s="26">
        <f>IFERROR(VLOOKUP(B210,'Egyéni lista'!$B$4:$L$263,10,0),0)</f>
        <v>0</v>
      </c>
      <c r="L210" s="87">
        <f>IFERROR(VLOOKUP(B210,'Egyéni lista'!$B$4:$L$263,11,0),0)</f>
        <v>0</v>
      </c>
    </row>
    <row r="211" spans="1:12" ht="15.75" hidden="1" customHeight="1" x14ac:dyDescent="0.2">
      <c r="A211" s="80" t="s">
        <v>228</v>
      </c>
      <c r="B211" s="103"/>
      <c r="C211" s="81">
        <f>IFERROR(VLOOKUP(B211,'Egyéni lista'!$B$4:$L$263,2,0),0)</f>
        <v>0</v>
      </c>
      <c r="D211" s="82">
        <f>IFERROR(VLOOKUP(B211,'Egyéni lista'!$B$4:$L$263,3,0),0)</f>
        <v>0</v>
      </c>
      <c r="E211" s="7">
        <f>IFERROR(VLOOKUP(B211,'Egyéni lista'!$B$4:$L$263,4,0),0)</f>
        <v>0</v>
      </c>
      <c r="F211" s="7">
        <f>IFERROR(VLOOKUP(B211,'Egyéni lista'!$B$4:$L$263,5,0),0)</f>
        <v>0</v>
      </c>
      <c r="G211" s="7">
        <f>IFERROR(VLOOKUP(B211,'Egyéni lista'!$B$4:$L$263,6,0),0)</f>
        <v>0</v>
      </c>
      <c r="H211" s="7">
        <f>IFERROR(VLOOKUP(B211,'Egyéni lista'!$B$4:$L$263,7,0),0)</f>
        <v>0</v>
      </c>
      <c r="I211" s="124">
        <f>IFERROR(VLOOKUP(B211,'Egyéni lista'!$B$4:$L$263,8,0),0)</f>
        <v>0</v>
      </c>
      <c r="J211" s="132">
        <f>IFERROR(VLOOKUP(B211,'Egyéni lista'!$B$4:$L$263,9,0),0)</f>
        <v>0</v>
      </c>
      <c r="K211" s="26">
        <f>IFERROR(VLOOKUP(B211,'Egyéni lista'!$B$4:$L$263,10,0),0)</f>
        <v>0</v>
      </c>
      <c r="L211" s="87">
        <f>IFERROR(VLOOKUP(B211,'Egyéni lista'!$B$4:$L$263,11,0),0)</f>
        <v>0</v>
      </c>
    </row>
    <row r="212" spans="1:12" ht="15" hidden="1" customHeight="1" x14ac:dyDescent="0.2">
      <c r="A212" s="80" t="s">
        <v>229</v>
      </c>
      <c r="B212" s="103"/>
      <c r="C212" s="81">
        <f>IFERROR(VLOOKUP(B212,'Egyéni lista'!$B$4:$L$263,2,0),0)</f>
        <v>0</v>
      </c>
      <c r="D212" s="82">
        <f>IFERROR(VLOOKUP(B212,'Egyéni lista'!$B$4:$L$263,3,0),0)</f>
        <v>0</v>
      </c>
      <c r="E212" s="7">
        <f>IFERROR(VLOOKUP(B212,'Egyéni lista'!$B$4:$L$263,4,0),0)</f>
        <v>0</v>
      </c>
      <c r="F212" s="7">
        <f>IFERROR(VLOOKUP(B212,'Egyéni lista'!$B$4:$L$263,5,0),0)</f>
        <v>0</v>
      </c>
      <c r="G212" s="7">
        <f>IFERROR(VLOOKUP(B212,'Egyéni lista'!$B$4:$L$263,6,0),0)</f>
        <v>0</v>
      </c>
      <c r="H212" s="7">
        <f>IFERROR(VLOOKUP(B212,'Egyéni lista'!$B$4:$L$263,7,0),0)</f>
        <v>0</v>
      </c>
      <c r="I212" s="124">
        <f>IFERROR(VLOOKUP(B212,'Egyéni lista'!$B$4:$L$263,8,0),0)</f>
        <v>0</v>
      </c>
      <c r="J212" s="132">
        <f>IFERROR(VLOOKUP(B212,'Egyéni lista'!$B$4:$L$263,9,0),0)</f>
        <v>0</v>
      </c>
      <c r="K212" s="26">
        <f>IFERROR(VLOOKUP(B212,'Egyéni lista'!$B$4:$L$263,10,0),0)</f>
        <v>0</v>
      </c>
      <c r="L212" s="87">
        <f>IFERROR(VLOOKUP(B212,'Egyéni lista'!$B$4:$L$263,11,0),0)</f>
        <v>0</v>
      </c>
    </row>
    <row r="213" spans="1:12" ht="15" hidden="1" customHeight="1" x14ac:dyDescent="0.2">
      <c r="A213" s="80" t="s">
        <v>230</v>
      </c>
      <c r="B213" s="103"/>
      <c r="C213" s="81">
        <f>IFERROR(VLOOKUP(B213,'Egyéni lista'!$B$4:$L$263,2,0),0)</f>
        <v>0</v>
      </c>
      <c r="D213" s="82">
        <f>IFERROR(VLOOKUP(B213,'Egyéni lista'!$B$4:$L$263,3,0),0)</f>
        <v>0</v>
      </c>
      <c r="E213" s="7">
        <f>IFERROR(VLOOKUP(B213,'Egyéni lista'!$B$4:$L$263,4,0),0)</f>
        <v>0</v>
      </c>
      <c r="F213" s="7">
        <f>IFERROR(VLOOKUP(B213,'Egyéni lista'!$B$4:$L$263,5,0),0)</f>
        <v>0</v>
      </c>
      <c r="G213" s="7">
        <f>IFERROR(VLOOKUP(B213,'Egyéni lista'!$B$4:$L$263,6,0),0)</f>
        <v>0</v>
      </c>
      <c r="H213" s="7">
        <f>IFERROR(VLOOKUP(B213,'Egyéni lista'!$B$4:$L$263,7,0),0)</f>
        <v>0</v>
      </c>
      <c r="I213" s="124">
        <f>IFERROR(VLOOKUP(B213,'Egyéni lista'!$B$4:$L$263,8,0),0)</f>
        <v>0</v>
      </c>
      <c r="J213" s="132">
        <f>IFERROR(VLOOKUP(B213,'Egyéni lista'!$B$4:$L$263,9,0),0)</f>
        <v>0</v>
      </c>
      <c r="K213" s="26">
        <f>IFERROR(VLOOKUP(B213,'Egyéni lista'!$B$4:$L$263,10,0),0)</f>
        <v>0</v>
      </c>
      <c r="L213" s="87">
        <f>IFERROR(VLOOKUP(B213,'Egyéni lista'!$B$4:$L$263,11,0),0)</f>
        <v>0</v>
      </c>
    </row>
    <row r="214" spans="1:12" ht="15" hidden="1" customHeight="1" x14ac:dyDescent="0.2">
      <c r="A214" s="80" t="s">
        <v>231</v>
      </c>
      <c r="B214" s="103"/>
      <c r="C214" s="81">
        <f>IFERROR(VLOOKUP(B214,'Egyéni lista'!$B$4:$L$263,2,0),0)</f>
        <v>0</v>
      </c>
      <c r="D214" s="82">
        <f>IFERROR(VLOOKUP(B214,'Egyéni lista'!$B$4:$L$263,3,0),0)</f>
        <v>0</v>
      </c>
      <c r="E214" s="7">
        <f>IFERROR(VLOOKUP(B214,'Egyéni lista'!$B$4:$L$263,4,0),0)</f>
        <v>0</v>
      </c>
      <c r="F214" s="7">
        <f>IFERROR(VLOOKUP(B214,'Egyéni lista'!$B$4:$L$263,5,0),0)</f>
        <v>0</v>
      </c>
      <c r="G214" s="7">
        <f>IFERROR(VLOOKUP(B214,'Egyéni lista'!$B$4:$L$263,6,0),0)</f>
        <v>0</v>
      </c>
      <c r="H214" s="7">
        <f>IFERROR(VLOOKUP(B214,'Egyéni lista'!$B$4:$L$263,7,0),0)</f>
        <v>0</v>
      </c>
      <c r="I214" s="124">
        <f>IFERROR(VLOOKUP(B214,'Egyéni lista'!$B$4:$L$263,8,0),0)</f>
        <v>0</v>
      </c>
      <c r="J214" s="132">
        <f>IFERROR(VLOOKUP(B214,'Egyéni lista'!$B$4:$L$263,9,0),0)</f>
        <v>0</v>
      </c>
      <c r="K214" s="26">
        <f>IFERROR(VLOOKUP(B214,'Egyéni lista'!$B$4:$L$263,10,0),0)</f>
        <v>0</v>
      </c>
      <c r="L214" s="87">
        <f>IFERROR(VLOOKUP(B214,'Egyéni lista'!$B$4:$L$263,11,0),0)</f>
        <v>0</v>
      </c>
    </row>
    <row r="215" spans="1:12" ht="15.75" hidden="1" customHeight="1" x14ac:dyDescent="0.2">
      <c r="A215" s="80" t="s">
        <v>232</v>
      </c>
      <c r="B215" s="103"/>
      <c r="C215" s="81">
        <f>IFERROR(VLOOKUP(B215,'Egyéni lista'!$B$4:$L$263,2,0),0)</f>
        <v>0</v>
      </c>
      <c r="D215" s="82">
        <f>IFERROR(VLOOKUP(B215,'Egyéni lista'!$B$4:$L$263,3,0),0)</f>
        <v>0</v>
      </c>
      <c r="E215" s="7">
        <f>IFERROR(VLOOKUP(B215,'Egyéni lista'!$B$4:$L$263,4,0),0)</f>
        <v>0</v>
      </c>
      <c r="F215" s="7">
        <f>IFERROR(VLOOKUP(B215,'Egyéni lista'!$B$4:$L$263,5,0),0)</f>
        <v>0</v>
      </c>
      <c r="G215" s="7">
        <f>IFERROR(VLOOKUP(B215,'Egyéni lista'!$B$4:$L$263,6,0),0)</f>
        <v>0</v>
      </c>
      <c r="H215" s="7">
        <f>IFERROR(VLOOKUP(B215,'Egyéni lista'!$B$4:$L$263,7,0),0)</f>
        <v>0</v>
      </c>
      <c r="I215" s="124">
        <f>IFERROR(VLOOKUP(B215,'Egyéni lista'!$B$4:$L$263,8,0),0)</f>
        <v>0</v>
      </c>
      <c r="J215" s="132">
        <f>IFERROR(VLOOKUP(B215,'Egyéni lista'!$B$4:$L$263,9,0),0)</f>
        <v>0</v>
      </c>
      <c r="K215" s="26">
        <f>IFERROR(VLOOKUP(B215,'Egyéni lista'!$B$4:$L$263,10,0),0)</f>
        <v>0</v>
      </c>
      <c r="L215" s="87">
        <f>IFERROR(VLOOKUP(B215,'Egyéni lista'!$B$4:$L$263,11,0),0)</f>
        <v>0</v>
      </c>
    </row>
    <row r="216" spans="1:12" ht="15" hidden="1" customHeight="1" x14ac:dyDescent="0.2">
      <c r="A216" s="80" t="s">
        <v>233</v>
      </c>
      <c r="B216" s="103"/>
      <c r="C216" s="81">
        <f>IFERROR(VLOOKUP(B216,'Egyéni lista'!$B$4:$L$263,2,0),0)</f>
        <v>0</v>
      </c>
      <c r="D216" s="82">
        <f>IFERROR(VLOOKUP(B216,'Egyéni lista'!$B$4:$L$263,3,0),0)</f>
        <v>0</v>
      </c>
      <c r="E216" s="7">
        <f>IFERROR(VLOOKUP(B216,'Egyéni lista'!$B$4:$L$263,4,0),0)</f>
        <v>0</v>
      </c>
      <c r="F216" s="7">
        <f>IFERROR(VLOOKUP(B216,'Egyéni lista'!$B$4:$L$263,5,0),0)</f>
        <v>0</v>
      </c>
      <c r="G216" s="7">
        <f>IFERROR(VLOOKUP(B216,'Egyéni lista'!$B$4:$L$263,6,0),0)</f>
        <v>0</v>
      </c>
      <c r="H216" s="7">
        <f>IFERROR(VLOOKUP(B216,'Egyéni lista'!$B$4:$L$263,7,0),0)</f>
        <v>0</v>
      </c>
      <c r="I216" s="124">
        <f>IFERROR(VLOOKUP(B216,'Egyéni lista'!$B$4:$L$263,8,0),0)</f>
        <v>0</v>
      </c>
      <c r="J216" s="132">
        <f>IFERROR(VLOOKUP(B216,'Egyéni lista'!$B$4:$L$263,9,0),0)</f>
        <v>0</v>
      </c>
      <c r="K216" s="26">
        <f>IFERROR(VLOOKUP(B216,'Egyéni lista'!$B$4:$L$263,10,0),0)</f>
        <v>0</v>
      </c>
      <c r="L216" s="87">
        <f>IFERROR(VLOOKUP(B216,'Egyéni lista'!$B$4:$L$263,11,0),0)</f>
        <v>0</v>
      </c>
    </row>
    <row r="217" spans="1:12" ht="15" hidden="1" customHeight="1" x14ac:dyDescent="0.2">
      <c r="A217" s="80" t="s">
        <v>234</v>
      </c>
      <c r="B217" s="103"/>
      <c r="C217" s="81">
        <f>IFERROR(VLOOKUP(B217,'Egyéni lista'!$B$4:$L$263,2,0),0)</f>
        <v>0</v>
      </c>
      <c r="D217" s="82">
        <f>IFERROR(VLOOKUP(B217,'Egyéni lista'!$B$4:$L$263,3,0),0)</f>
        <v>0</v>
      </c>
      <c r="E217" s="7">
        <f>IFERROR(VLOOKUP(B217,'Egyéni lista'!$B$4:$L$263,4,0),0)</f>
        <v>0</v>
      </c>
      <c r="F217" s="7">
        <f>IFERROR(VLOOKUP(B217,'Egyéni lista'!$B$4:$L$263,5,0),0)</f>
        <v>0</v>
      </c>
      <c r="G217" s="7">
        <f>IFERROR(VLOOKUP(B217,'Egyéni lista'!$B$4:$L$263,6,0),0)</f>
        <v>0</v>
      </c>
      <c r="H217" s="7">
        <f>IFERROR(VLOOKUP(B217,'Egyéni lista'!$B$4:$L$263,7,0),0)</f>
        <v>0</v>
      </c>
      <c r="I217" s="124">
        <f>IFERROR(VLOOKUP(B217,'Egyéni lista'!$B$4:$L$263,8,0),0)</f>
        <v>0</v>
      </c>
      <c r="J217" s="132">
        <f>IFERROR(VLOOKUP(B217,'Egyéni lista'!$B$4:$L$263,9,0),0)</f>
        <v>0</v>
      </c>
      <c r="K217" s="26">
        <f>IFERROR(VLOOKUP(B217,'Egyéni lista'!$B$4:$L$263,10,0),0)</f>
        <v>0</v>
      </c>
      <c r="L217" s="87">
        <f>IFERROR(VLOOKUP(B217,'Egyéni lista'!$B$4:$L$263,11,0),0)</f>
        <v>0</v>
      </c>
    </row>
    <row r="218" spans="1:12" ht="15" hidden="1" customHeight="1" x14ac:dyDescent="0.2">
      <c r="A218" s="80" t="s">
        <v>235</v>
      </c>
      <c r="B218" s="103"/>
      <c r="C218" s="81">
        <f>IFERROR(VLOOKUP(B218,'Egyéni lista'!$B$4:$L$263,2,0),0)</f>
        <v>0</v>
      </c>
      <c r="D218" s="82">
        <f>IFERROR(VLOOKUP(B218,'Egyéni lista'!$B$4:$L$263,3,0),0)</f>
        <v>0</v>
      </c>
      <c r="E218" s="7">
        <f>IFERROR(VLOOKUP(B218,'Egyéni lista'!$B$4:$L$263,4,0),0)</f>
        <v>0</v>
      </c>
      <c r="F218" s="7">
        <f>IFERROR(VLOOKUP(B218,'Egyéni lista'!$B$4:$L$263,5,0),0)</f>
        <v>0</v>
      </c>
      <c r="G218" s="7">
        <f>IFERROR(VLOOKUP(B218,'Egyéni lista'!$B$4:$L$263,6,0),0)</f>
        <v>0</v>
      </c>
      <c r="H218" s="7">
        <f>IFERROR(VLOOKUP(B218,'Egyéni lista'!$B$4:$L$263,7,0),0)</f>
        <v>0</v>
      </c>
      <c r="I218" s="124">
        <f>IFERROR(VLOOKUP(B218,'Egyéni lista'!$B$4:$L$263,8,0),0)</f>
        <v>0</v>
      </c>
      <c r="J218" s="132">
        <f>IFERROR(VLOOKUP(B218,'Egyéni lista'!$B$4:$L$263,9,0),0)</f>
        <v>0</v>
      </c>
      <c r="K218" s="26">
        <f>IFERROR(VLOOKUP(B218,'Egyéni lista'!$B$4:$L$263,10,0),0)</f>
        <v>0</v>
      </c>
      <c r="L218" s="87">
        <f>IFERROR(VLOOKUP(B218,'Egyéni lista'!$B$4:$L$263,11,0),0)</f>
        <v>0</v>
      </c>
    </row>
    <row r="219" spans="1:12" ht="15.75" hidden="1" customHeight="1" x14ac:dyDescent="0.2">
      <c r="A219" s="80" t="s">
        <v>236</v>
      </c>
      <c r="B219" s="103"/>
      <c r="C219" s="81">
        <f>IFERROR(VLOOKUP(B219,'Egyéni lista'!$B$4:$L$263,2,0),0)</f>
        <v>0</v>
      </c>
      <c r="D219" s="82">
        <f>IFERROR(VLOOKUP(B219,'Egyéni lista'!$B$4:$L$263,3,0),0)</f>
        <v>0</v>
      </c>
      <c r="E219" s="7">
        <f>IFERROR(VLOOKUP(B219,'Egyéni lista'!$B$4:$L$263,4,0),0)</f>
        <v>0</v>
      </c>
      <c r="F219" s="7">
        <f>IFERROR(VLOOKUP(B219,'Egyéni lista'!$B$4:$L$263,5,0),0)</f>
        <v>0</v>
      </c>
      <c r="G219" s="7">
        <f>IFERROR(VLOOKUP(B219,'Egyéni lista'!$B$4:$L$263,6,0),0)</f>
        <v>0</v>
      </c>
      <c r="H219" s="7">
        <f>IFERROR(VLOOKUP(B219,'Egyéni lista'!$B$4:$L$263,7,0),0)</f>
        <v>0</v>
      </c>
      <c r="I219" s="124">
        <f>IFERROR(VLOOKUP(B219,'Egyéni lista'!$B$4:$L$263,8,0),0)</f>
        <v>0</v>
      </c>
      <c r="J219" s="132">
        <f>IFERROR(VLOOKUP(B219,'Egyéni lista'!$B$4:$L$263,9,0),0)</f>
        <v>0</v>
      </c>
      <c r="K219" s="26">
        <f>IFERROR(VLOOKUP(B219,'Egyéni lista'!$B$4:$L$263,10,0),0)</f>
        <v>0</v>
      </c>
      <c r="L219" s="87">
        <f>IFERROR(VLOOKUP(B219,'Egyéni lista'!$B$4:$L$263,11,0),0)</f>
        <v>0</v>
      </c>
    </row>
    <row r="220" spans="1:12" ht="15" hidden="1" customHeight="1" x14ac:dyDescent="0.2">
      <c r="A220" s="80" t="s">
        <v>237</v>
      </c>
      <c r="B220" s="103"/>
      <c r="C220" s="81">
        <f>IFERROR(VLOOKUP(B220,'Egyéni lista'!$B$4:$L$263,2,0),0)</f>
        <v>0</v>
      </c>
      <c r="D220" s="82">
        <f>IFERROR(VLOOKUP(B220,'Egyéni lista'!$B$4:$L$263,3,0),0)</f>
        <v>0</v>
      </c>
      <c r="E220" s="7">
        <f>IFERROR(VLOOKUP(B220,'Egyéni lista'!$B$4:$L$263,4,0),0)</f>
        <v>0</v>
      </c>
      <c r="F220" s="7">
        <f>IFERROR(VLOOKUP(B220,'Egyéni lista'!$B$4:$L$263,5,0),0)</f>
        <v>0</v>
      </c>
      <c r="G220" s="7">
        <f>IFERROR(VLOOKUP(B220,'Egyéni lista'!$B$4:$L$263,6,0),0)</f>
        <v>0</v>
      </c>
      <c r="H220" s="7">
        <f>IFERROR(VLOOKUP(B220,'Egyéni lista'!$B$4:$L$263,7,0),0)</f>
        <v>0</v>
      </c>
      <c r="I220" s="124">
        <f>IFERROR(VLOOKUP(B220,'Egyéni lista'!$B$4:$L$263,8,0),0)</f>
        <v>0</v>
      </c>
      <c r="J220" s="132">
        <f>IFERROR(VLOOKUP(B220,'Egyéni lista'!$B$4:$L$263,9,0),0)</f>
        <v>0</v>
      </c>
      <c r="K220" s="26">
        <f>IFERROR(VLOOKUP(B220,'Egyéni lista'!$B$4:$L$263,10,0),0)</f>
        <v>0</v>
      </c>
      <c r="L220" s="87">
        <f>IFERROR(VLOOKUP(B220,'Egyéni lista'!$B$4:$L$263,11,0),0)</f>
        <v>0</v>
      </c>
    </row>
    <row r="221" spans="1:12" ht="15" hidden="1" customHeight="1" x14ac:dyDescent="0.2">
      <c r="A221" s="80" t="s">
        <v>238</v>
      </c>
      <c r="B221" s="103"/>
      <c r="C221" s="81">
        <f>IFERROR(VLOOKUP(B221,'Egyéni lista'!$B$4:$L$263,2,0),0)</f>
        <v>0</v>
      </c>
      <c r="D221" s="82">
        <f>IFERROR(VLOOKUP(B221,'Egyéni lista'!$B$4:$L$263,3,0),0)</f>
        <v>0</v>
      </c>
      <c r="E221" s="7">
        <f>IFERROR(VLOOKUP(B221,'Egyéni lista'!$B$4:$L$263,4,0),0)</f>
        <v>0</v>
      </c>
      <c r="F221" s="7">
        <f>IFERROR(VLOOKUP(B221,'Egyéni lista'!$B$4:$L$263,5,0),0)</f>
        <v>0</v>
      </c>
      <c r="G221" s="7">
        <f>IFERROR(VLOOKUP(B221,'Egyéni lista'!$B$4:$L$263,6,0),0)</f>
        <v>0</v>
      </c>
      <c r="H221" s="7">
        <f>IFERROR(VLOOKUP(B221,'Egyéni lista'!$B$4:$L$263,7,0),0)</f>
        <v>0</v>
      </c>
      <c r="I221" s="124">
        <f>IFERROR(VLOOKUP(B221,'Egyéni lista'!$B$4:$L$263,8,0),0)</f>
        <v>0</v>
      </c>
      <c r="J221" s="132">
        <f>IFERROR(VLOOKUP(B221,'Egyéni lista'!$B$4:$L$263,9,0),0)</f>
        <v>0</v>
      </c>
      <c r="K221" s="26">
        <f>IFERROR(VLOOKUP(B221,'Egyéni lista'!$B$4:$L$263,10,0),0)</f>
        <v>0</v>
      </c>
      <c r="L221" s="87">
        <f>IFERROR(VLOOKUP(B221,'Egyéni lista'!$B$4:$L$263,11,0),0)</f>
        <v>0</v>
      </c>
    </row>
    <row r="222" spans="1:12" ht="15" hidden="1" customHeight="1" x14ac:dyDescent="0.2">
      <c r="A222" s="80" t="s">
        <v>239</v>
      </c>
      <c r="B222" s="103"/>
      <c r="C222" s="81">
        <f>IFERROR(VLOOKUP(B222,'Egyéni lista'!$B$4:$L$263,2,0),0)</f>
        <v>0</v>
      </c>
      <c r="D222" s="82">
        <f>IFERROR(VLOOKUP(B222,'Egyéni lista'!$B$4:$L$263,3,0),0)</f>
        <v>0</v>
      </c>
      <c r="E222" s="7">
        <f>IFERROR(VLOOKUP(B222,'Egyéni lista'!$B$4:$L$263,4,0),0)</f>
        <v>0</v>
      </c>
      <c r="F222" s="7">
        <f>IFERROR(VLOOKUP(B222,'Egyéni lista'!$B$4:$L$263,5,0),0)</f>
        <v>0</v>
      </c>
      <c r="G222" s="7">
        <f>IFERROR(VLOOKUP(B222,'Egyéni lista'!$B$4:$L$263,6,0),0)</f>
        <v>0</v>
      </c>
      <c r="H222" s="7">
        <f>IFERROR(VLOOKUP(B222,'Egyéni lista'!$B$4:$L$263,7,0),0)</f>
        <v>0</v>
      </c>
      <c r="I222" s="124">
        <f>IFERROR(VLOOKUP(B222,'Egyéni lista'!$B$4:$L$263,8,0),0)</f>
        <v>0</v>
      </c>
      <c r="J222" s="132">
        <f>IFERROR(VLOOKUP(B222,'Egyéni lista'!$B$4:$L$263,9,0),0)</f>
        <v>0</v>
      </c>
      <c r="K222" s="26">
        <f>IFERROR(VLOOKUP(B222,'Egyéni lista'!$B$4:$L$263,10,0),0)</f>
        <v>0</v>
      </c>
      <c r="L222" s="87">
        <f>IFERROR(VLOOKUP(B222,'Egyéni lista'!$B$4:$L$263,11,0),0)</f>
        <v>0</v>
      </c>
    </row>
    <row r="223" spans="1:12" ht="15.75" hidden="1" customHeight="1" x14ac:dyDescent="0.2">
      <c r="A223" s="80" t="s">
        <v>240</v>
      </c>
      <c r="B223" s="103"/>
      <c r="C223" s="81">
        <f>IFERROR(VLOOKUP(B223,'Egyéni lista'!$B$4:$L$263,2,0),0)</f>
        <v>0</v>
      </c>
      <c r="D223" s="82">
        <f>IFERROR(VLOOKUP(B223,'Egyéni lista'!$B$4:$L$263,3,0),0)</f>
        <v>0</v>
      </c>
      <c r="E223" s="7">
        <f>IFERROR(VLOOKUP(B223,'Egyéni lista'!$B$4:$L$263,4,0),0)</f>
        <v>0</v>
      </c>
      <c r="F223" s="7">
        <f>IFERROR(VLOOKUP(B223,'Egyéni lista'!$B$4:$L$263,5,0),0)</f>
        <v>0</v>
      </c>
      <c r="G223" s="7">
        <f>IFERROR(VLOOKUP(B223,'Egyéni lista'!$B$4:$L$263,6,0),0)</f>
        <v>0</v>
      </c>
      <c r="H223" s="7">
        <f>IFERROR(VLOOKUP(B223,'Egyéni lista'!$B$4:$L$263,7,0),0)</f>
        <v>0</v>
      </c>
      <c r="I223" s="124">
        <f>IFERROR(VLOOKUP(B223,'Egyéni lista'!$B$4:$L$263,8,0),0)</f>
        <v>0</v>
      </c>
      <c r="J223" s="132">
        <f>IFERROR(VLOOKUP(B223,'Egyéni lista'!$B$4:$L$263,9,0),0)</f>
        <v>0</v>
      </c>
      <c r="K223" s="26">
        <f>IFERROR(VLOOKUP(B223,'Egyéni lista'!$B$4:$L$263,10,0),0)</f>
        <v>0</v>
      </c>
      <c r="L223" s="87">
        <f>IFERROR(VLOOKUP(B223,'Egyéni lista'!$B$4:$L$263,11,0),0)</f>
        <v>0</v>
      </c>
    </row>
    <row r="224" spans="1:12" ht="15" hidden="1" customHeight="1" x14ac:dyDescent="0.2">
      <c r="A224" s="80" t="s">
        <v>241</v>
      </c>
      <c r="B224" s="103"/>
      <c r="C224" s="81">
        <f>IFERROR(VLOOKUP(B224,'Egyéni lista'!$B$4:$L$263,2,0),0)</f>
        <v>0</v>
      </c>
      <c r="D224" s="82">
        <f>IFERROR(VLOOKUP(B224,'Egyéni lista'!$B$4:$L$263,3,0),0)</f>
        <v>0</v>
      </c>
      <c r="E224" s="7">
        <f>IFERROR(VLOOKUP(B224,'Egyéni lista'!$B$4:$L$263,4,0),0)</f>
        <v>0</v>
      </c>
      <c r="F224" s="7">
        <f>IFERROR(VLOOKUP(B224,'Egyéni lista'!$B$4:$L$263,5,0),0)</f>
        <v>0</v>
      </c>
      <c r="G224" s="7">
        <f>IFERROR(VLOOKUP(B224,'Egyéni lista'!$B$4:$L$263,6,0),0)</f>
        <v>0</v>
      </c>
      <c r="H224" s="7">
        <f>IFERROR(VLOOKUP(B224,'Egyéni lista'!$B$4:$L$263,7,0),0)</f>
        <v>0</v>
      </c>
      <c r="I224" s="124">
        <f>IFERROR(VLOOKUP(B224,'Egyéni lista'!$B$4:$L$263,8,0),0)</f>
        <v>0</v>
      </c>
      <c r="J224" s="132">
        <f>IFERROR(VLOOKUP(B224,'Egyéni lista'!$B$4:$L$263,9,0),0)</f>
        <v>0</v>
      </c>
      <c r="K224" s="26">
        <f>IFERROR(VLOOKUP(B224,'Egyéni lista'!$B$4:$L$263,10,0),0)</f>
        <v>0</v>
      </c>
      <c r="L224" s="87">
        <f>IFERROR(VLOOKUP(B224,'Egyéni lista'!$B$4:$L$263,11,0),0)</f>
        <v>0</v>
      </c>
    </row>
    <row r="225" spans="1:12" ht="15" hidden="1" customHeight="1" x14ac:dyDescent="0.2">
      <c r="A225" s="80" t="s">
        <v>242</v>
      </c>
      <c r="B225" s="103"/>
      <c r="C225" s="81">
        <f>IFERROR(VLOOKUP(B225,'Egyéni lista'!$B$4:$L$263,2,0),0)</f>
        <v>0</v>
      </c>
      <c r="D225" s="82">
        <f>IFERROR(VLOOKUP(B225,'Egyéni lista'!$B$4:$L$263,3,0),0)</f>
        <v>0</v>
      </c>
      <c r="E225" s="7">
        <f>IFERROR(VLOOKUP(B225,'Egyéni lista'!$B$4:$L$263,4,0),0)</f>
        <v>0</v>
      </c>
      <c r="F225" s="7">
        <f>IFERROR(VLOOKUP(B225,'Egyéni lista'!$B$4:$L$263,5,0),0)</f>
        <v>0</v>
      </c>
      <c r="G225" s="7">
        <f>IFERROR(VLOOKUP(B225,'Egyéni lista'!$B$4:$L$263,6,0),0)</f>
        <v>0</v>
      </c>
      <c r="H225" s="7">
        <f>IFERROR(VLOOKUP(B225,'Egyéni lista'!$B$4:$L$263,7,0),0)</f>
        <v>0</v>
      </c>
      <c r="I225" s="124">
        <f>IFERROR(VLOOKUP(B225,'Egyéni lista'!$B$4:$L$263,8,0),0)</f>
        <v>0</v>
      </c>
      <c r="J225" s="132">
        <f>IFERROR(VLOOKUP(B225,'Egyéni lista'!$B$4:$L$263,9,0),0)</f>
        <v>0</v>
      </c>
      <c r="K225" s="26">
        <f>IFERROR(VLOOKUP(B225,'Egyéni lista'!$B$4:$L$263,10,0),0)</f>
        <v>0</v>
      </c>
      <c r="L225" s="87">
        <f>IFERROR(VLOOKUP(B225,'Egyéni lista'!$B$4:$L$263,11,0),0)</f>
        <v>0</v>
      </c>
    </row>
    <row r="226" spans="1:12" ht="15" hidden="1" customHeight="1" x14ac:dyDescent="0.2">
      <c r="A226" s="80" t="s">
        <v>243</v>
      </c>
      <c r="B226" s="103"/>
      <c r="C226" s="81">
        <f>IFERROR(VLOOKUP(B226,'Egyéni lista'!$B$4:$L$263,2,0),0)</f>
        <v>0</v>
      </c>
      <c r="D226" s="82">
        <f>IFERROR(VLOOKUP(B226,'Egyéni lista'!$B$4:$L$263,3,0),0)</f>
        <v>0</v>
      </c>
      <c r="E226" s="7">
        <f>IFERROR(VLOOKUP(B226,'Egyéni lista'!$B$4:$L$263,4,0),0)</f>
        <v>0</v>
      </c>
      <c r="F226" s="7">
        <f>IFERROR(VLOOKUP(B226,'Egyéni lista'!$B$4:$L$263,5,0),0)</f>
        <v>0</v>
      </c>
      <c r="G226" s="7">
        <f>IFERROR(VLOOKUP(B226,'Egyéni lista'!$B$4:$L$263,6,0),0)</f>
        <v>0</v>
      </c>
      <c r="H226" s="7">
        <f>IFERROR(VLOOKUP(B226,'Egyéni lista'!$B$4:$L$263,7,0),0)</f>
        <v>0</v>
      </c>
      <c r="I226" s="124">
        <f>IFERROR(VLOOKUP(B226,'Egyéni lista'!$B$4:$L$263,8,0),0)</f>
        <v>0</v>
      </c>
      <c r="J226" s="132">
        <f>IFERROR(VLOOKUP(B226,'Egyéni lista'!$B$4:$L$263,9,0),0)</f>
        <v>0</v>
      </c>
      <c r="K226" s="26">
        <f>IFERROR(VLOOKUP(B226,'Egyéni lista'!$B$4:$L$263,10,0),0)</f>
        <v>0</v>
      </c>
      <c r="L226" s="87">
        <f>IFERROR(VLOOKUP(B226,'Egyéni lista'!$B$4:$L$263,11,0),0)</f>
        <v>0</v>
      </c>
    </row>
    <row r="227" spans="1:12" ht="15.75" hidden="1" customHeight="1" x14ac:dyDescent="0.2">
      <c r="A227" s="80" t="s">
        <v>244</v>
      </c>
      <c r="B227" s="103"/>
      <c r="C227" s="81">
        <f>IFERROR(VLOOKUP(B227,'Egyéni lista'!$B$4:$L$263,2,0),0)</f>
        <v>0</v>
      </c>
      <c r="D227" s="82">
        <f>IFERROR(VLOOKUP(B227,'Egyéni lista'!$B$4:$L$263,3,0),0)</f>
        <v>0</v>
      </c>
      <c r="E227" s="7">
        <f>IFERROR(VLOOKUP(B227,'Egyéni lista'!$B$4:$L$263,4,0),0)</f>
        <v>0</v>
      </c>
      <c r="F227" s="7">
        <f>IFERROR(VLOOKUP(B227,'Egyéni lista'!$B$4:$L$263,5,0),0)</f>
        <v>0</v>
      </c>
      <c r="G227" s="7">
        <f>IFERROR(VLOOKUP(B227,'Egyéni lista'!$B$4:$L$263,6,0),0)</f>
        <v>0</v>
      </c>
      <c r="H227" s="7">
        <f>IFERROR(VLOOKUP(B227,'Egyéni lista'!$B$4:$L$263,7,0),0)</f>
        <v>0</v>
      </c>
      <c r="I227" s="124">
        <f>IFERROR(VLOOKUP(B227,'Egyéni lista'!$B$4:$L$263,8,0),0)</f>
        <v>0</v>
      </c>
      <c r="J227" s="132">
        <f>IFERROR(VLOOKUP(B227,'Egyéni lista'!$B$4:$L$263,9,0),0)</f>
        <v>0</v>
      </c>
      <c r="K227" s="26">
        <f>IFERROR(VLOOKUP(B227,'Egyéni lista'!$B$4:$L$263,10,0),0)</f>
        <v>0</v>
      </c>
      <c r="L227" s="87">
        <f>IFERROR(VLOOKUP(B227,'Egyéni lista'!$B$4:$L$263,11,0),0)</f>
        <v>0</v>
      </c>
    </row>
    <row r="228" spans="1:12" ht="15" hidden="1" customHeight="1" x14ac:dyDescent="0.2">
      <c r="A228" s="80" t="s">
        <v>245</v>
      </c>
      <c r="B228" s="103"/>
      <c r="C228" s="81">
        <f>IFERROR(VLOOKUP(B228,'Egyéni lista'!$B$4:$L$263,2,0),0)</f>
        <v>0</v>
      </c>
      <c r="D228" s="82">
        <f>IFERROR(VLOOKUP(B228,'Egyéni lista'!$B$4:$L$263,3,0),0)</f>
        <v>0</v>
      </c>
      <c r="E228" s="7">
        <f>IFERROR(VLOOKUP(B228,'Egyéni lista'!$B$4:$L$263,4,0),0)</f>
        <v>0</v>
      </c>
      <c r="F228" s="7">
        <f>IFERROR(VLOOKUP(B228,'Egyéni lista'!$B$4:$L$263,5,0),0)</f>
        <v>0</v>
      </c>
      <c r="G228" s="7">
        <f>IFERROR(VLOOKUP(B228,'Egyéni lista'!$B$4:$L$263,6,0),0)</f>
        <v>0</v>
      </c>
      <c r="H228" s="7">
        <f>IFERROR(VLOOKUP(B228,'Egyéni lista'!$B$4:$L$263,7,0),0)</f>
        <v>0</v>
      </c>
      <c r="I228" s="124">
        <f>IFERROR(VLOOKUP(B228,'Egyéni lista'!$B$4:$L$263,8,0),0)</f>
        <v>0</v>
      </c>
      <c r="J228" s="132">
        <f>IFERROR(VLOOKUP(B228,'Egyéni lista'!$B$4:$L$263,9,0),0)</f>
        <v>0</v>
      </c>
      <c r="K228" s="26">
        <f>IFERROR(VLOOKUP(B228,'Egyéni lista'!$B$4:$L$263,10,0),0)</f>
        <v>0</v>
      </c>
      <c r="L228" s="87">
        <f>IFERROR(VLOOKUP(B228,'Egyéni lista'!$B$4:$L$263,11,0),0)</f>
        <v>0</v>
      </c>
    </row>
    <row r="229" spans="1:12" ht="15" hidden="1" customHeight="1" x14ac:dyDescent="0.2">
      <c r="A229" s="80" t="s">
        <v>246</v>
      </c>
      <c r="B229" s="103"/>
      <c r="C229" s="81">
        <f>IFERROR(VLOOKUP(B229,'Egyéni lista'!$B$4:$L$263,2,0),0)</f>
        <v>0</v>
      </c>
      <c r="D229" s="82">
        <f>IFERROR(VLOOKUP(B229,'Egyéni lista'!$B$4:$L$263,3,0),0)</f>
        <v>0</v>
      </c>
      <c r="E229" s="7">
        <f>IFERROR(VLOOKUP(B229,'Egyéni lista'!$B$4:$L$263,4,0),0)</f>
        <v>0</v>
      </c>
      <c r="F229" s="7">
        <f>IFERROR(VLOOKUP(B229,'Egyéni lista'!$B$4:$L$263,5,0),0)</f>
        <v>0</v>
      </c>
      <c r="G229" s="7">
        <f>IFERROR(VLOOKUP(B229,'Egyéni lista'!$B$4:$L$263,6,0),0)</f>
        <v>0</v>
      </c>
      <c r="H229" s="7">
        <f>IFERROR(VLOOKUP(B229,'Egyéni lista'!$B$4:$L$263,7,0),0)</f>
        <v>0</v>
      </c>
      <c r="I229" s="124">
        <f>IFERROR(VLOOKUP(B229,'Egyéni lista'!$B$4:$L$263,8,0),0)</f>
        <v>0</v>
      </c>
      <c r="J229" s="132">
        <f>IFERROR(VLOOKUP(B229,'Egyéni lista'!$B$4:$L$263,9,0),0)</f>
        <v>0</v>
      </c>
      <c r="K229" s="26">
        <f>IFERROR(VLOOKUP(B229,'Egyéni lista'!$B$4:$L$263,10,0),0)</f>
        <v>0</v>
      </c>
      <c r="L229" s="87">
        <f>IFERROR(VLOOKUP(B229,'Egyéni lista'!$B$4:$L$263,11,0),0)</f>
        <v>0</v>
      </c>
    </row>
    <row r="230" spans="1:12" ht="15" hidden="1" customHeight="1" x14ac:dyDescent="0.2">
      <c r="A230" s="80" t="s">
        <v>247</v>
      </c>
      <c r="B230" s="103"/>
      <c r="C230" s="81">
        <f>IFERROR(VLOOKUP(B230,'Egyéni lista'!$B$4:$L$263,2,0),0)</f>
        <v>0</v>
      </c>
      <c r="D230" s="82">
        <f>IFERROR(VLOOKUP(B230,'Egyéni lista'!$B$4:$L$263,3,0),0)</f>
        <v>0</v>
      </c>
      <c r="E230" s="7">
        <f>IFERROR(VLOOKUP(B230,'Egyéni lista'!$B$4:$L$263,4,0),0)</f>
        <v>0</v>
      </c>
      <c r="F230" s="7">
        <f>IFERROR(VLOOKUP(B230,'Egyéni lista'!$B$4:$L$263,5,0),0)</f>
        <v>0</v>
      </c>
      <c r="G230" s="7">
        <f>IFERROR(VLOOKUP(B230,'Egyéni lista'!$B$4:$L$263,6,0),0)</f>
        <v>0</v>
      </c>
      <c r="H230" s="7">
        <f>IFERROR(VLOOKUP(B230,'Egyéni lista'!$B$4:$L$263,7,0),0)</f>
        <v>0</v>
      </c>
      <c r="I230" s="124">
        <f>IFERROR(VLOOKUP(B230,'Egyéni lista'!$B$4:$L$263,8,0),0)</f>
        <v>0</v>
      </c>
      <c r="J230" s="132">
        <f>IFERROR(VLOOKUP(B230,'Egyéni lista'!$B$4:$L$263,9,0),0)</f>
        <v>0</v>
      </c>
      <c r="K230" s="26">
        <f>IFERROR(VLOOKUP(B230,'Egyéni lista'!$B$4:$L$263,10,0),0)</f>
        <v>0</v>
      </c>
      <c r="L230" s="87">
        <f>IFERROR(VLOOKUP(B230,'Egyéni lista'!$B$4:$L$263,11,0),0)</f>
        <v>0</v>
      </c>
    </row>
    <row r="231" spans="1:12" ht="15.75" hidden="1" customHeight="1" x14ac:dyDescent="0.2">
      <c r="A231" s="80" t="s">
        <v>248</v>
      </c>
      <c r="B231" s="103"/>
      <c r="C231" s="81">
        <f>IFERROR(VLOOKUP(B231,'Egyéni lista'!$B$4:$L$263,2,0),0)</f>
        <v>0</v>
      </c>
      <c r="D231" s="82">
        <f>IFERROR(VLOOKUP(B231,'Egyéni lista'!$B$4:$L$263,3,0),0)</f>
        <v>0</v>
      </c>
      <c r="E231" s="7">
        <f>IFERROR(VLOOKUP(B231,'Egyéni lista'!$B$4:$L$263,4,0),0)</f>
        <v>0</v>
      </c>
      <c r="F231" s="7">
        <f>IFERROR(VLOOKUP(B231,'Egyéni lista'!$B$4:$L$263,5,0),0)</f>
        <v>0</v>
      </c>
      <c r="G231" s="7">
        <f>IFERROR(VLOOKUP(B231,'Egyéni lista'!$B$4:$L$263,6,0),0)</f>
        <v>0</v>
      </c>
      <c r="H231" s="7">
        <f>IFERROR(VLOOKUP(B231,'Egyéni lista'!$B$4:$L$263,7,0),0)</f>
        <v>0</v>
      </c>
      <c r="I231" s="124">
        <f>IFERROR(VLOOKUP(B231,'Egyéni lista'!$B$4:$L$263,8,0),0)</f>
        <v>0</v>
      </c>
      <c r="J231" s="132">
        <f>IFERROR(VLOOKUP(B231,'Egyéni lista'!$B$4:$L$263,9,0),0)</f>
        <v>0</v>
      </c>
      <c r="K231" s="26">
        <f>IFERROR(VLOOKUP(B231,'Egyéni lista'!$B$4:$L$263,10,0),0)</f>
        <v>0</v>
      </c>
      <c r="L231" s="87">
        <f>IFERROR(VLOOKUP(B231,'Egyéni lista'!$B$4:$L$263,11,0),0)</f>
        <v>0</v>
      </c>
    </row>
    <row r="232" spans="1:12" ht="15" hidden="1" customHeight="1" x14ac:dyDescent="0.2">
      <c r="A232" s="80" t="s">
        <v>249</v>
      </c>
      <c r="B232" s="103"/>
      <c r="C232" s="81">
        <f>IFERROR(VLOOKUP(B232,'Egyéni lista'!$B$4:$L$263,2,0),0)</f>
        <v>0</v>
      </c>
      <c r="D232" s="82">
        <f>IFERROR(VLOOKUP(B232,'Egyéni lista'!$B$4:$L$263,3,0),0)</f>
        <v>0</v>
      </c>
      <c r="E232" s="7">
        <f>IFERROR(VLOOKUP(B232,'Egyéni lista'!$B$4:$L$263,4,0),0)</f>
        <v>0</v>
      </c>
      <c r="F232" s="7">
        <f>IFERROR(VLOOKUP(B232,'Egyéni lista'!$B$4:$L$263,5,0),0)</f>
        <v>0</v>
      </c>
      <c r="G232" s="7">
        <f>IFERROR(VLOOKUP(B232,'Egyéni lista'!$B$4:$L$263,6,0),0)</f>
        <v>0</v>
      </c>
      <c r="H232" s="7">
        <f>IFERROR(VLOOKUP(B232,'Egyéni lista'!$B$4:$L$263,7,0),0)</f>
        <v>0</v>
      </c>
      <c r="I232" s="124">
        <f>IFERROR(VLOOKUP(B232,'Egyéni lista'!$B$4:$L$263,8,0),0)</f>
        <v>0</v>
      </c>
      <c r="J232" s="132">
        <f>IFERROR(VLOOKUP(B232,'Egyéni lista'!$B$4:$L$263,9,0),0)</f>
        <v>0</v>
      </c>
      <c r="K232" s="26">
        <f>IFERROR(VLOOKUP(B232,'Egyéni lista'!$B$4:$L$263,10,0),0)</f>
        <v>0</v>
      </c>
      <c r="L232" s="87">
        <f>IFERROR(VLOOKUP(B232,'Egyéni lista'!$B$4:$L$263,11,0),0)</f>
        <v>0</v>
      </c>
    </row>
    <row r="233" spans="1:12" ht="15" hidden="1" customHeight="1" x14ac:dyDescent="0.2">
      <c r="A233" s="80" t="s">
        <v>250</v>
      </c>
      <c r="B233" s="103"/>
      <c r="C233" s="81">
        <f>IFERROR(VLOOKUP(B233,'Egyéni lista'!$B$4:$L$263,2,0),0)</f>
        <v>0</v>
      </c>
      <c r="D233" s="82">
        <f>IFERROR(VLOOKUP(B233,'Egyéni lista'!$B$4:$L$263,3,0),0)</f>
        <v>0</v>
      </c>
      <c r="E233" s="7">
        <f>IFERROR(VLOOKUP(B233,'Egyéni lista'!$B$4:$L$263,4,0),0)</f>
        <v>0</v>
      </c>
      <c r="F233" s="7">
        <f>IFERROR(VLOOKUP(B233,'Egyéni lista'!$B$4:$L$263,5,0),0)</f>
        <v>0</v>
      </c>
      <c r="G233" s="7">
        <f>IFERROR(VLOOKUP(B233,'Egyéni lista'!$B$4:$L$263,6,0),0)</f>
        <v>0</v>
      </c>
      <c r="H233" s="7">
        <f>IFERROR(VLOOKUP(B233,'Egyéni lista'!$B$4:$L$263,7,0),0)</f>
        <v>0</v>
      </c>
      <c r="I233" s="124">
        <f>IFERROR(VLOOKUP(B233,'Egyéni lista'!$B$4:$L$263,8,0),0)</f>
        <v>0</v>
      </c>
      <c r="J233" s="132">
        <f>IFERROR(VLOOKUP(B233,'Egyéni lista'!$B$4:$L$263,9,0),0)</f>
        <v>0</v>
      </c>
      <c r="K233" s="26">
        <f>IFERROR(VLOOKUP(B233,'Egyéni lista'!$B$4:$L$263,10,0),0)</f>
        <v>0</v>
      </c>
      <c r="L233" s="87">
        <f>IFERROR(VLOOKUP(B233,'Egyéni lista'!$B$4:$L$263,11,0),0)</f>
        <v>0</v>
      </c>
    </row>
    <row r="234" spans="1:12" ht="15" hidden="1" customHeight="1" x14ac:dyDescent="0.2">
      <c r="A234" s="80" t="s">
        <v>251</v>
      </c>
      <c r="B234" s="103"/>
      <c r="C234" s="81">
        <f>IFERROR(VLOOKUP(B234,'Egyéni lista'!$B$4:$L$263,2,0),0)</f>
        <v>0</v>
      </c>
      <c r="D234" s="82">
        <f>IFERROR(VLOOKUP(B234,'Egyéni lista'!$B$4:$L$263,3,0),0)</f>
        <v>0</v>
      </c>
      <c r="E234" s="7">
        <f>IFERROR(VLOOKUP(B234,'Egyéni lista'!$B$4:$L$263,4,0),0)</f>
        <v>0</v>
      </c>
      <c r="F234" s="7">
        <f>IFERROR(VLOOKUP(B234,'Egyéni lista'!$B$4:$L$263,5,0),0)</f>
        <v>0</v>
      </c>
      <c r="G234" s="7">
        <f>IFERROR(VLOOKUP(B234,'Egyéni lista'!$B$4:$L$263,6,0),0)</f>
        <v>0</v>
      </c>
      <c r="H234" s="7">
        <f>IFERROR(VLOOKUP(B234,'Egyéni lista'!$B$4:$L$263,7,0),0)</f>
        <v>0</v>
      </c>
      <c r="I234" s="124">
        <f>IFERROR(VLOOKUP(B234,'Egyéni lista'!$B$4:$L$263,8,0),0)</f>
        <v>0</v>
      </c>
      <c r="J234" s="132">
        <f>IFERROR(VLOOKUP(B234,'Egyéni lista'!$B$4:$L$263,9,0),0)</f>
        <v>0</v>
      </c>
      <c r="K234" s="26">
        <f>IFERROR(VLOOKUP(B234,'Egyéni lista'!$B$4:$L$263,10,0),0)</f>
        <v>0</v>
      </c>
      <c r="L234" s="87">
        <f>IFERROR(VLOOKUP(B234,'Egyéni lista'!$B$4:$L$263,11,0),0)</f>
        <v>0</v>
      </c>
    </row>
    <row r="235" spans="1:12" ht="15.75" hidden="1" customHeight="1" x14ac:dyDescent="0.2">
      <c r="A235" s="80" t="s">
        <v>252</v>
      </c>
      <c r="B235" s="103"/>
      <c r="C235" s="81">
        <f>IFERROR(VLOOKUP(B235,'Egyéni lista'!$B$4:$L$263,2,0),0)</f>
        <v>0</v>
      </c>
      <c r="D235" s="82">
        <f>IFERROR(VLOOKUP(B235,'Egyéni lista'!$B$4:$L$263,3,0),0)</f>
        <v>0</v>
      </c>
      <c r="E235" s="7">
        <f>IFERROR(VLOOKUP(B235,'Egyéni lista'!$B$4:$L$263,4,0),0)</f>
        <v>0</v>
      </c>
      <c r="F235" s="7">
        <f>IFERROR(VLOOKUP(B235,'Egyéni lista'!$B$4:$L$263,5,0),0)</f>
        <v>0</v>
      </c>
      <c r="G235" s="7">
        <f>IFERROR(VLOOKUP(B235,'Egyéni lista'!$B$4:$L$263,6,0),0)</f>
        <v>0</v>
      </c>
      <c r="H235" s="7">
        <f>IFERROR(VLOOKUP(B235,'Egyéni lista'!$B$4:$L$263,7,0),0)</f>
        <v>0</v>
      </c>
      <c r="I235" s="124">
        <f>IFERROR(VLOOKUP(B235,'Egyéni lista'!$B$4:$L$263,8,0),0)</f>
        <v>0</v>
      </c>
      <c r="J235" s="132">
        <f>IFERROR(VLOOKUP(B235,'Egyéni lista'!$B$4:$L$263,9,0),0)</f>
        <v>0</v>
      </c>
      <c r="K235" s="26">
        <f>IFERROR(VLOOKUP(B235,'Egyéni lista'!$B$4:$L$263,10,0),0)</f>
        <v>0</v>
      </c>
      <c r="L235" s="87">
        <f>IFERROR(VLOOKUP(B235,'Egyéni lista'!$B$4:$L$263,11,0),0)</f>
        <v>0</v>
      </c>
    </row>
    <row r="236" spans="1:12" ht="15" hidden="1" customHeight="1" x14ac:dyDescent="0.2">
      <c r="A236" s="80" t="s">
        <v>253</v>
      </c>
      <c r="B236" s="103"/>
      <c r="C236" s="81">
        <f>IFERROR(VLOOKUP(B236,'Egyéni lista'!$B$4:$L$263,2,0),0)</f>
        <v>0</v>
      </c>
      <c r="D236" s="82">
        <f>IFERROR(VLOOKUP(B236,'Egyéni lista'!$B$4:$L$263,3,0),0)</f>
        <v>0</v>
      </c>
      <c r="E236" s="7">
        <f>IFERROR(VLOOKUP(B236,'Egyéni lista'!$B$4:$L$263,4,0),0)</f>
        <v>0</v>
      </c>
      <c r="F236" s="7">
        <f>IFERROR(VLOOKUP(B236,'Egyéni lista'!$B$4:$L$263,5,0),0)</f>
        <v>0</v>
      </c>
      <c r="G236" s="7">
        <f>IFERROR(VLOOKUP(B236,'Egyéni lista'!$B$4:$L$263,6,0),0)</f>
        <v>0</v>
      </c>
      <c r="H236" s="7">
        <f>IFERROR(VLOOKUP(B236,'Egyéni lista'!$B$4:$L$263,7,0),0)</f>
        <v>0</v>
      </c>
      <c r="I236" s="124">
        <f>IFERROR(VLOOKUP(B236,'Egyéni lista'!$B$4:$L$263,8,0),0)</f>
        <v>0</v>
      </c>
      <c r="J236" s="132">
        <f>IFERROR(VLOOKUP(B236,'Egyéni lista'!$B$4:$L$263,9,0),0)</f>
        <v>0</v>
      </c>
      <c r="K236" s="26">
        <f>IFERROR(VLOOKUP(B236,'Egyéni lista'!$B$4:$L$263,10,0),0)</f>
        <v>0</v>
      </c>
      <c r="L236" s="87">
        <f>IFERROR(VLOOKUP(B236,'Egyéni lista'!$B$4:$L$263,11,0),0)</f>
        <v>0</v>
      </c>
    </row>
    <row r="237" spans="1:12" ht="15" hidden="1" customHeight="1" x14ac:dyDescent="0.2">
      <c r="A237" s="80" t="s">
        <v>254</v>
      </c>
      <c r="B237" s="103"/>
      <c r="C237" s="81">
        <f>IFERROR(VLOOKUP(B237,'Egyéni lista'!$B$4:$L$263,2,0),0)</f>
        <v>0</v>
      </c>
      <c r="D237" s="82">
        <f>IFERROR(VLOOKUP(B237,'Egyéni lista'!$B$4:$L$263,3,0),0)</f>
        <v>0</v>
      </c>
      <c r="E237" s="7">
        <f>IFERROR(VLOOKUP(B237,'Egyéni lista'!$B$4:$L$263,4,0),0)</f>
        <v>0</v>
      </c>
      <c r="F237" s="7">
        <f>IFERROR(VLOOKUP(B237,'Egyéni lista'!$B$4:$L$263,5,0),0)</f>
        <v>0</v>
      </c>
      <c r="G237" s="7">
        <f>IFERROR(VLOOKUP(B237,'Egyéni lista'!$B$4:$L$263,6,0),0)</f>
        <v>0</v>
      </c>
      <c r="H237" s="7">
        <f>IFERROR(VLOOKUP(B237,'Egyéni lista'!$B$4:$L$263,7,0),0)</f>
        <v>0</v>
      </c>
      <c r="I237" s="124">
        <f>IFERROR(VLOOKUP(B237,'Egyéni lista'!$B$4:$L$263,8,0),0)</f>
        <v>0</v>
      </c>
      <c r="J237" s="132">
        <f>IFERROR(VLOOKUP(B237,'Egyéni lista'!$B$4:$L$263,9,0),0)</f>
        <v>0</v>
      </c>
      <c r="K237" s="26">
        <f>IFERROR(VLOOKUP(B237,'Egyéni lista'!$B$4:$L$263,10,0),0)</f>
        <v>0</v>
      </c>
      <c r="L237" s="87">
        <f>IFERROR(VLOOKUP(B237,'Egyéni lista'!$B$4:$L$263,11,0),0)</f>
        <v>0</v>
      </c>
    </row>
    <row r="238" spans="1:12" ht="15" hidden="1" customHeight="1" x14ac:dyDescent="0.2">
      <c r="A238" s="80" t="s">
        <v>255</v>
      </c>
      <c r="B238" s="103"/>
      <c r="C238" s="81">
        <f>IFERROR(VLOOKUP(B238,'Egyéni lista'!$B$4:$L$263,2,0),0)</f>
        <v>0</v>
      </c>
      <c r="D238" s="82">
        <f>IFERROR(VLOOKUP(B238,'Egyéni lista'!$B$4:$L$263,3,0),0)</f>
        <v>0</v>
      </c>
      <c r="E238" s="7">
        <f>IFERROR(VLOOKUP(B238,'Egyéni lista'!$B$4:$L$263,4,0),0)</f>
        <v>0</v>
      </c>
      <c r="F238" s="7">
        <f>IFERROR(VLOOKUP(B238,'Egyéni lista'!$B$4:$L$263,5,0),0)</f>
        <v>0</v>
      </c>
      <c r="G238" s="7">
        <f>IFERROR(VLOOKUP(B238,'Egyéni lista'!$B$4:$L$263,6,0),0)</f>
        <v>0</v>
      </c>
      <c r="H238" s="7">
        <f>IFERROR(VLOOKUP(B238,'Egyéni lista'!$B$4:$L$263,7,0),0)</f>
        <v>0</v>
      </c>
      <c r="I238" s="124">
        <f>IFERROR(VLOOKUP(B238,'Egyéni lista'!$B$4:$L$263,8,0),0)</f>
        <v>0</v>
      </c>
      <c r="J238" s="132">
        <f>IFERROR(VLOOKUP(B238,'Egyéni lista'!$B$4:$L$263,9,0),0)</f>
        <v>0</v>
      </c>
      <c r="K238" s="26">
        <f>IFERROR(VLOOKUP(B238,'Egyéni lista'!$B$4:$L$263,10,0),0)</f>
        <v>0</v>
      </c>
      <c r="L238" s="87">
        <f>IFERROR(VLOOKUP(B238,'Egyéni lista'!$B$4:$L$263,11,0),0)</f>
        <v>0</v>
      </c>
    </row>
    <row r="239" spans="1:12" ht="15.75" hidden="1" customHeight="1" x14ac:dyDescent="0.2">
      <c r="A239" s="80" t="s">
        <v>256</v>
      </c>
      <c r="B239" s="103"/>
      <c r="C239" s="81">
        <f>IFERROR(VLOOKUP(B239,'Egyéni lista'!$B$4:$L$263,2,0),0)</f>
        <v>0</v>
      </c>
      <c r="D239" s="82">
        <f>IFERROR(VLOOKUP(B239,'Egyéni lista'!$B$4:$L$263,3,0),0)</f>
        <v>0</v>
      </c>
      <c r="E239" s="7">
        <f>IFERROR(VLOOKUP(B239,'Egyéni lista'!$B$4:$L$263,4,0),0)</f>
        <v>0</v>
      </c>
      <c r="F239" s="7">
        <f>IFERROR(VLOOKUP(B239,'Egyéni lista'!$B$4:$L$263,5,0),0)</f>
        <v>0</v>
      </c>
      <c r="G239" s="7">
        <f>IFERROR(VLOOKUP(B239,'Egyéni lista'!$B$4:$L$263,6,0),0)</f>
        <v>0</v>
      </c>
      <c r="H239" s="7">
        <f>IFERROR(VLOOKUP(B239,'Egyéni lista'!$B$4:$L$263,7,0),0)</f>
        <v>0</v>
      </c>
      <c r="I239" s="124">
        <f>IFERROR(VLOOKUP(B239,'Egyéni lista'!$B$4:$L$263,8,0),0)</f>
        <v>0</v>
      </c>
      <c r="J239" s="132">
        <f>IFERROR(VLOOKUP(B239,'Egyéni lista'!$B$4:$L$263,9,0),0)</f>
        <v>0</v>
      </c>
      <c r="K239" s="26">
        <f>IFERROR(VLOOKUP(B239,'Egyéni lista'!$B$4:$L$263,10,0),0)</f>
        <v>0</v>
      </c>
      <c r="L239" s="87">
        <f>IFERROR(VLOOKUP(B239,'Egyéni lista'!$B$4:$L$263,11,0),0)</f>
        <v>0</v>
      </c>
    </row>
    <row r="240" spans="1:12" ht="15" hidden="1" customHeight="1" x14ac:dyDescent="0.2">
      <c r="A240" s="80" t="s">
        <v>257</v>
      </c>
      <c r="B240" s="103"/>
      <c r="C240" s="81">
        <f>IFERROR(VLOOKUP(B240,'Egyéni lista'!$B$4:$L$263,2,0),0)</f>
        <v>0</v>
      </c>
      <c r="D240" s="82">
        <f>IFERROR(VLOOKUP(B240,'Egyéni lista'!$B$4:$L$263,3,0),0)</f>
        <v>0</v>
      </c>
      <c r="E240" s="7">
        <f>IFERROR(VLOOKUP(B240,'Egyéni lista'!$B$4:$L$263,4,0),0)</f>
        <v>0</v>
      </c>
      <c r="F240" s="7">
        <f>IFERROR(VLOOKUP(B240,'Egyéni lista'!$B$4:$L$263,5,0),0)</f>
        <v>0</v>
      </c>
      <c r="G240" s="7">
        <f>IFERROR(VLOOKUP(B240,'Egyéni lista'!$B$4:$L$263,6,0),0)</f>
        <v>0</v>
      </c>
      <c r="H240" s="7">
        <f>IFERROR(VLOOKUP(B240,'Egyéni lista'!$B$4:$L$263,7,0),0)</f>
        <v>0</v>
      </c>
      <c r="I240" s="124">
        <f>IFERROR(VLOOKUP(B240,'Egyéni lista'!$B$4:$L$263,8,0),0)</f>
        <v>0</v>
      </c>
      <c r="J240" s="132">
        <f>IFERROR(VLOOKUP(B240,'Egyéni lista'!$B$4:$L$263,9,0),0)</f>
        <v>0</v>
      </c>
      <c r="K240" s="26">
        <f>IFERROR(VLOOKUP(B240,'Egyéni lista'!$B$4:$L$263,10,0),0)</f>
        <v>0</v>
      </c>
      <c r="L240" s="87">
        <f>IFERROR(VLOOKUP(B240,'Egyéni lista'!$B$4:$L$263,11,0),0)</f>
        <v>0</v>
      </c>
    </row>
    <row r="241" spans="1:12" ht="15" hidden="1" customHeight="1" x14ac:dyDescent="0.2">
      <c r="A241" s="80" t="s">
        <v>258</v>
      </c>
      <c r="B241" s="103"/>
      <c r="C241" s="81">
        <f>IFERROR(VLOOKUP(B241,'Egyéni lista'!$B$4:$L$263,2,0),0)</f>
        <v>0</v>
      </c>
      <c r="D241" s="82">
        <f>IFERROR(VLOOKUP(B241,'Egyéni lista'!$B$4:$L$263,3,0),0)</f>
        <v>0</v>
      </c>
      <c r="E241" s="7">
        <f>IFERROR(VLOOKUP(B241,'Egyéni lista'!$B$4:$L$263,4,0),0)</f>
        <v>0</v>
      </c>
      <c r="F241" s="7">
        <f>IFERROR(VLOOKUP(B241,'Egyéni lista'!$B$4:$L$263,5,0),0)</f>
        <v>0</v>
      </c>
      <c r="G241" s="7">
        <f>IFERROR(VLOOKUP(B241,'Egyéni lista'!$B$4:$L$263,6,0),0)</f>
        <v>0</v>
      </c>
      <c r="H241" s="7">
        <f>IFERROR(VLOOKUP(B241,'Egyéni lista'!$B$4:$L$263,7,0),0)</f>
        <v>0</v>
      </c>
      <c r="I241" s="124">
        <f>IFERROR(VLOOKUP(B241,'Egyéni lista'!$B$4:$L$263,8,0),0)</f>
        <v>0</v>
      </c>
      <c r="J241" s="132">
        <f>IFERROR(VLOOKUP(B241,'Egyéni lista'!$B$4:$L$263,9,0),0)</f>
        <v>0</v>
      </c>
      <c r="K241" s="26">
        <f>IFERROR(VLOOKUP(B241,'Egyéni lista'!$B$4:$L$263,10,0),0)</f>
        <v>0</v>
      </c>
      <c r="L241" s="87">
        <f>IFERROR(VLOOKUP(B241,'Egyéni lista'!$B$4:$L$263,11,0),0)</f>
        <v>0</v>
      </c>
    </row>
    <row r="242" spans="1:12" ht="15" hidden="1" customHeight="1" x14ac:dyDescent="0.2">
      <c r="A242" s="80" t="s">
        <v>259</v>
      </c>
      <c r="B242" s="103"/>
      <c r="C242" s="81">
        <f>IFERROR(VLOOKUP(B242,'Egyéni lista'!$B$4:$L$263,2,0),0)</f>
        <v>0</v>
      </c>
      <c r="D242" s="82">
        <f>IFERROR(VLOOKUP(B242,'Egyéni lista'!$B$4:$L$263,3,0),0)</f>
        <v>0</v>
      </c>
      <c r="E242" s="7">
        <f>IFERROR(VLOOKUP(B242,'Egyéni lista'!$B$4:$L$263,4,0),0)</f>
        <v>0</v>
      </c>
      <c r="F242" s="7">
        <f>IFERROR(VLOOKUP(B242,'Egyéni lista'!$B$4:$L$263,5,0),0)</f>
        <v>0</v>
      </c>
      <c r="G242" s="7">
        <f>IFERROR(VLOOKUP(B242,'Egyéni lista'!$B$4:$L$263,6,0),0)</f>
        <v>0</v>
      </c>
      <c r="H242" s="7">
        <f>IFERROR(VLOOKUP(B242,'Egyéni lista'!$B$4:$L$263,7,0),0)</f>
        <v>0</v>
      </c>
      <c r="I242" s="124">
        <f>IFERROR(VLOOKUP(B242,'Egyéni lista'!$B$4:$L$263,8,0),0)</f>
        <v>0</v>
      </c>
      <c r="J242" s="132">
        <f>IFERROR(VLOOKUP(B242,'Egyéni lista'!$B$4:$L$263,9,0),0)</f>
        <v>0</v>
      </c>
      <c r="K242" s="26">
        <f>IFERROR(VLOOKUP(B242,'Egyéni lista'!$B$4:$L$263,10,0),0)</f>
        <v>0</v>
      </c>
      <c r="L242" s="87">
        <f>IFERROR(VLOOKUP(B242,'Egyéni lista'!$B$4:$L$263,11,0),0)</f>
        <v>0</v>
      </c>
    </row>
    <row r="243" spans="1:12" ht="15.75" hidden="1" customHeight="1" x14ac:dyDescent="0.2">
      <c r="A243" s="80" t="s">
        <v>260</v>
      </c>
      <c r="B243" s="103"/>
      <c r="C243" s="81">
        <f>IFERROR(VLOOKUP(B243,'Egyéni lista'!$B$4:$L$263,2,0),0)</f>
        <v>0</v>
      </c>
      <c r="D243" s="82">
        <f>IFERROR(VLOOKUP(B243,'Egyéni lista'!$B$4:$L$263,3,0),0)</f>
        <v>0</v>
      </c>
      <c r="E243" s="7">
        <f>IFERROR(VLOOKUP(B243,'Egyéni lista'!$B$4:$L$263,4,0),0)</f>
        <v>0</v>
      </c>
      <c r="F243" s="7">
        <f>IFERROR(VLOOKUP(B243,'Egyéni lista'!$B$4:$L$263,5,0),0)</f>
        <v>0</v>
      </c>
      <c r="G243" s="7">
        <f>IFERROR(VLOOKUP(B243,'Egyéni lista'!$B$4:$L$263,6,0),0)</f>
        <v>0</v>
      </c>
      <c r="H243" s="7">
        <f>IFERROR(VLOOKUP(B243,'Egyéni lista'!$B$4:$L$263,7,0),0)</f>
        <v>0</v>
      </c>
      <c r="I243" s="124">
        <f>IFERROR(VLOOKUP(B243,'Egyéni lista'!$B$4:$L$263,8,0),0)</f>
        <v>0</v>
      </c>
      <c r="J243" s="132">
        <f>IFERROR(VLOOKUP(B243,'Egyéni lista'!$B$4:$L$263,9,0),0)</f>
        <v>0</v>
      </c>
      <c r="K243" s="26">
        <f>IFERROR(VLOOKUP(B243,'Egyéni lista'!$B$4:$L$263,10,0),0)</f>
        <v>0</v>
      </c>
      <c r="L243" s="87">
        <f>IFERROR(VLOOKUP(B243,'Egyéni lista'!$B$4:$L$263,11,0),0)</f>
        <v>0</v>
      </c>
    </row>
    <row r="244" spans="1:12" ht="15" hidden="1" customHeight="1" x14ac:dyDescent="0.2">
      <c r="A244" s="80" t="s">
        <v>261</v>
      </c>
      <c r="B244" s="103"/>
      <c r="C244" s="81">
        <f>IFERROR(VLOOKUP(B244,'Egyéni lista'!$B$4:$L$263,2,0),0)</f>
        <v>0</v>
      </c>
      <c r="D244" s="82">
        <f>IFERROR(VLOOKUP(B244,'Egyéni lista'!$B$4:$L$263,3,0),0)</f>
        <v>0</v>
      </c>
      <c r="E244" s="7">
        <f>IFERROR(VLOOKUP(B244,'Egyéni lista'!$B$4:$L$263,4,0),0)</f>
        <v>0</v>
      </c>
      <c r="F244" s="7">
        <f>IFERROR(VLOOKUP(B244,'Egyéni lista'!$B$4:$L$263,5,0),0)</f>
        <v>0</v>
      </c>
      <c r="G244" s="7">
        <f>IFERROR(VLOOKUP(B244,'Egyéni lista'!$B$4:$L$263,6,0),0)</f>
        <v>0</v>
      </c>
      <c r="H244" s="7">
        <f>IFERROR(VLOOKUP(B244,'Egyéni lista'!$B$4:$L$263,7,0),0)</f>
        <v>0</v>
      </c>
      <c r="I244" s="124">
        <f>IFERROR(VLOOKUP(B244,'Egyéni lista'!$B$4:$L$263,8,0),0)</f>
        <v>0</v>
      </c>
      <c r="J244" s="132">
        <f>IFERROR(VLOOKUP(B244,'Egyéni lista'!$B$4:$L$263,9,0),0)</f>
        <v>0</v>
      </c>
      <c r="K244" s="26">
        <f>IFERROR(VLOOKUP(B244,'Egyéni lista'!$B$4:$L$263,10,0),0)</f>
        <v>0</v>
      </c>
      <c r="L244" s="87">
        <f>IFERROR(VLOOKUP(B244,'Egyéni lista'!$B$4:$L$263,11,0),0)</f>
        <v>0</v>
      </c>
    </row>
    <row r="245" spans="1:12" ht="15" hidden="1" customHeight="1" x14ac:dyDescent="0.2">
      <c r="A245" s="80" t="s">
        <v>262</v>
      </c>
      <c r="B245" s="103"/>
      <c r="C245" s="81">
        <f>IFERROR(VLOOKUP(B245,'Egyéni lista'!$B$4:$L$263,2,0),0)</f>
        <v>0</v>
      </c>
      <c r="D245" s="82">
        <f>IFERROR(VLOOKUP(B245,'Egyéni lista'!$B$4:$L$263,3,0),0)</f>
        <v>0</v>
      </c>
      <c r="E245" s="7">
        <f>IFERROR(VLOOKUP(B245,'Egyéni lista'!$B$4:$L$263,4,0),0)</f>
        <v>0</v>
      </c>
      <c r="F245" s="7">
        <f>IFERROR(VLOOKUP(B245,'Egyéni lista'!$B$4:$L$263,5,0),0)</f>
        <v>0</v>
      </c>
      <c r="G245" s="7">
        <f>IFERROR(VLOOKUP(B245,'Egyéni lista'!$B$4:$L$263,6,0),0)</f>
        <v>0</v>
      </c>
      <c r="H245" s="7">
        <f>IFERROR(VLOOKUP(B245,'Egyéni lista'!$B$4:$L$263,7,0),0)</f>
        <v>0</v>
      </c>
      <c r="I245" s="124">
        <f>IFERROR(VLOOKUP(B245,'Egyéni lista'!$B$4:$L$263,8,0),0)</f>
        <v>0</v>
      </c>
      <c r="J245" s="132">
        <f>IFERROR(VLOOKUP(B245,'Egyéni lista'!$B$4:$L$263,9,0),0)</f>
        <v>0</v>
      </c>
      <c r="K245" s="26">
        <f>IFERROR(VLOOKUP(B245,'Egyéni lista'!$B$4:$L$263,10,0),0)</f>
        <v>0</v>
      </c>
      <c r="L245" s="87">
        <f>IFERROR(VLOOKUP(B245,'Egyéni lista'!$B$4:$L$263,11,0),0)</f>
        <v>0</v>
      </c>
    </row>
    <row r="246" spans="1:12" ht="15" hidden="1" customHeight="1" x14ac:dyDescent="0.2">
      <c r="A246" s="80" t="s">
        <v>263</v>
      </c>
      <c r="B246" s="103"/>
      <c r="C246" s="81">
        <f>IFERROR(VLOOKUP(B246,'Egyéni lista'!$B$4:$L$263,2,0),0)</f>
        <v>0</v>
      </c>
      <c r="D246" s="82">
        <f>IFERROR(VLOOKUP(B246,'Egyéni lista'!$B$4:$L$263,3,0),0)</f>
        <v>0</v>
      </c>
      <c r="E246" s="7">
        <f>IFERROR(VLOOKUP(B246,'Egyéni lista'!$B$4:$L$263,4,0),0)</f>
        <v>0</v>
      </c>
      <c r="F246" s="7">
        <f>IFERROR(VLOOKUP(B246,'Egyéni lista'!$B$4:$L$263,5,0),0)</f>
        <v>0</v>
      </c>
      <c r="G246" s="7">
        <f>IFERROR(VLOOKUP(B246,'Egyéni lista'!$B$4:$L$263,6,0),0)</f>
        <v>0</v>
      </c>
      <c r="H246" s="7">
        <f>IFERROR(VLOOKUP(B246,'Egyéni lista'!$B$4:$L$263,7,0),0)</f>
        <v>0</v>
      </c>
      <c r="I246" s="124">
        <f>IFERROR(VLOOKUP(B246,'Egyéni lista'!$B$4:$L$263,8,0),0)</f>
        <v>0</v>
      </c>
      <c r="J246" s="132">
        <f>IFERROR(VLOOKUP(B246,'Egyéni lista'!$B$4:$L$263,9,0),0)</f>
        <v>0</v>
      </c>
      <c r="K246" s="26">
        <f>IFERROR(VLOOKUP(B246,'Egyéni lista'!$B$4:$L$263,10,0),0)</f>
        <v>0</v>
      </c>
      <c r="L246" s="87">
        <f>IFERROR(VLOOKUP(B246,'Egyéni lista'!$B$4:$L$263,11,0),0)</f>
        <v>0</v>
      </c>
    </row>
    <row r="247" spans="1:12" ht="15.75" hidden="1" customHeight="1" x14ac:dyDescent="0.2">
      <c r="A247" s="80" t="s">
        <v>264</v>
      </c>
      <c r="B247" s="103"/>
      <c r="C247" s="81">
        <f>IFERROR(VLOOKUP(B247,'Egyéni lista'!$B$4:$L$263,2,0),0)</f>
        <v>0</v>
      </c>
      <c r="D247" s="82">
        <f>IFERROR(VLOOKUP(B247,'Egyéni lista'!$B$4:$L$263,3,0),0)</f>
        <v>0</v>
      </c>
      <c r="E247" s="7">
        <f>IFERROR(VLOOKUP(B247,'Egyéni lista'!$B$4:$L$263,4,0),0)</f>
        <v>0</v>
      </c>
      <c r="F247" s="7">
        <f>IFERROR(VLOOKUP(B247,'Egyéni lista'!$B$4:$L$263,5,0),0)</f>
        <v>0</v>
      </c>
      <c r="G247" s="7">
        <f>IFERROR(VLOOKUP(B247,'Egyéni lista'!$B$4:$L$263,6,0),0)</f>
        <v>0</v>
      </c>
      <c r="H247" s="7">
        <f>IFERROR(VLOOKUP(B247,'Egyéni lista'!$B$4:$L$263,7,0),0)</f>
        <v>0</v>
      </c>
      <c r="I247" s="124">
        <f>IFERROR(VLOOKUP(B247,'Egyéni lista'!$B$4:$L$263,8,0),0)</f>
        <v>0</v>
      </c>
      <c r="J247" s="132">
        <f>IFERROR(VLOOKUP(B247,'Egyéni lista'!$B$4:$L$263,9,0),0)</f>
        <v>0</v>
      </c>
      <c r="K247" s="26">
        <f>IFERROR(VLOOKUP(B247,'Egyéni lista'!$B$4:$L$263,10,0),0)</f>
        <v>0</v>
      </c>
      <c r="L247" s="87">
        <f>IFERROR(VLOOKUP(B247,'Egyéni lista'!$B$4:$L$263,11,0),0)</f>
        <v>0</v>
      </c>
    </row>
    <row r="248" spans="1:12" ht="15" hidden="1" customHeight="1" x14ac:dyDescent="0.2">
      <c r="A248" s="80" t="s">
        <v>265</v>
      </c>
      <c r="B248" s="103"/>
      <c r="C248" s="81">
        <f>IFERROR(VLOOKUP(B248,'Egyéni lista'!$B$4:$L$263,2,0),0)</f>
        <v>0</v>
      </c>
      <c r="D248" s="82">
        <f>IFERROR(VLOOKUP(B248,'Egyéni lista'!$B$4:$L$263,3,0),0)</f>
        <v>0</v>
      </c>
      <c r="E248" s="7">
        <f>IFERROR(VLOOKUP(B248,'Egyéni lista'!$B$4:$L$263,4,0),0)</f>
        <v>0</v>
      </c>
      <c r="F248" s="7">
        <f>IFERROR(VLOOKUP(B248,'Egyéni lista'!$B$4:$L$263,5,0),0)</f>
        <v>0</v>
      </c>
      <c r="G248" s="7">
        <f>IFERROR(VLOOKUP(B248,'Egyéni lista'!$B$4:$L$263,6,0),0)</f>
        <v>0</v>
      </c>
      <c r="H248" s="7">
        <f>IFERROR(VLOOKUP(B248,'Egyéni lista'!$B$4:$L$263,7,0),0)</f>
        <v>0</v>
      </c>
      <c r="I248" s="124">
        <f>IFERROR(VLOOKUP(B248,'Egyéni lista'!$B$4:$L$263,8,0),0)</f>
        <v>0</v>
      </c>
      <c r="J248" s="132">
        <f>IFERROR(VLOOKUP(B248,'Egyéni lista'!$B$4:$L$263,9,0),0)</f>
        <v>0</v>
      </c>
      <c r="K248" s="26">
        <f>IFERROR(VLOOKUP(B248,'Egyéni lista'!$B$4:$L$263,10,0),0)</f>
        <v>0</v>
      </c>
      <c r="L248" s="87">
        <f>IFERROR(VLOOKUP(B248,'Egyéni lista'!$B$4:$L$263,11,0),0)</f>
        <v>0</v>
      </c>
    </row>
    <row r="249" spans="1:12" ht="15" hidden="1" customHeight="1" x14ac:dyDescent="0.2">
      <c r="A249" s="80" t="s">
        <v>266</v>
      </c>
      <c r="B249" s="103"/>
      <c r="C249" s="81">
        <f>IFERROR(VLOOKUP(B249,'Egyéni lista'!$B$4:$L$263,2,0),0)</f>
        <v>0</v>
      </c>
      <c r="D249" s="82">
        <f>IFERROR(VLOOKUP(B249,'Egyéni lista'!$B$4:$L$263,3,0),0)</f>
        <v>0</v>
      </c>
      <c r="E249" s="7">
        <f>IFERROR(VLOOKUP(B249,'Egyéni lista'!$B$4:$L$263,4,0),0)</f>
        <v>0</v>
      </c>
      <c r="F249" s="7">
        <f>IFERROR(VLOOKUP(B249,'Egyéni lista'!$B$4:$L$263,5,0),0)</f>
        <v>0</v>
      </c>
      <c r="G249" s="7">
        <f>IFERROR(VLOOKUP(B249,'Egyéni lista'!$B$4:$L$263,6,0),0)</f>
        <v>0</v>
      </c>
      <c r="H249" s="7">
        <f>IFERROR(VLOOKUP(B249,'Egyéni lista'!$B$4:$L$263,7,0),0)</f>
        <v>0</v>
      </c>
      <c r="I249" s="124">
        <f>IFERROR(VLOOKUP(B249,'Egyéni lista'!$B$4:$L$263,8,0),0)</f>
        <v>0</v>
      </c>
      <c r="J249" s="132">
        <f>IFERROR(VLOOKUP(B249,'Egyéni lista'!$B$4:$L$263,9,0),0)</f>
        <v>0</v>
      </c>
      <c r="K249" s="26">
        <f>IFERROR(VLOOKUP(B249,'Egyéni lista'!$B$4:$L$263,10,0),0)</f>
        <v>0</v>
      </c>
      <c r="L249" s="87">
        <f>IFERROR(VLOOKUP(B249,'Egyéni lista'!$B$4:$L$263,11,0),0)</f>
        <v>0</v>
      </c>
    </row>
    <row r="250" spans="1:12" ht="15" hidden="1" customHeight="1" x14ac:dyDescent="0.2">
      <c r="A250" s="80" t="s">
        <v>267</v>
      </c>
      <c r="B250" s="103"/>
      <c r="C250" s="81">
        <f>IFERROR(VLOOKUP(B250,'Egyéni lista'!$B$4:$L$263,2,0),0)</f>
        <v>0</v>
      </c>
      <c r="D250" s="82">
        <f>IFERROR(VLOOKUP(B250,'Egyéni lista'!$B$4:$L$263,3,0),0)</f>
        <v>0</v>
      </c>
      <c r="E250" s="7">
        <f>IFERROR(VLOOKUP(B250,'Egyéni lista'!$B$4:$L$263,4,0),0)</f>
        <v>0</v>
      </c>
      <c r="F250" s="7">
        <f>IFERROR(VLOOKUP(B250,'Egyéni lista'!$B$4:$L$263,5,0),0)</f>
        <v>0</v>
      </c>
      <c r="G250" s="7">
        <f>IFERROR(VLOOKUP(B250,'Egyéni lista'!$B$4:$L$263,6,0),0)</f>
        <v>0</v>
      </c>
      <c r="H250" s="7">
        <f>IFERROR(VLOOKUP(B250,'Egyéni lista'!$B$4:$L$263,7,0),0)</f>
        <v>0</v>
      </c>
      <c r="I250" s="124">
        <f>IFERROR(VLOOKUP(B250,'Egyéni lista'!$B$4:$L$263,8,0),0)</f>
        <v>0</v>
      </c>
      <c r="J250" s="132">
        <f>IFERROR(VLOOKUP(B250,'Egyéni lista'!$B$4:$L$263,9,0),0)</f>
        <v>0</v>
      </c>
      <c r="K250" s="26">
        <f>IFERROR(VLOOKUP(B250,'Egyéni lista'!$B$4:$L$263,10,0),0)</f>
        <v>0</v>
      </c>
      <c r="L250" s="87">
        <f>IFERROR(VLOOKUP(B250,'Egyéni lista'!$B$4:$L$263,11,0),0)</f>
        <v>0</v>
      </c>
    </row>
    <row r="251" spans="1:12" ht="15.75" hidden="1" customHeight="1" x14ac:dyDescent="0.2">
      <c r="A251" s="80" t="s">
        <v>268</v>
      </c>
      <c r="B251" s="103"/>
      <c r="C251" s="81">
        <f>IFERROR(VLOOKUP(B251,'Egyéni lista'!$B$4:$L$263,2,0),0)</f>
        <v>0</v>
      </c>
      <c r="D251" s="82">
        <f>IFERROR(VLOOKUP(B251,'Egyéni lista'!$B$4:$L$263,3,0),0)</f>
        <v>0</v>
      </c>
      <c r="E251" s="7">
        <f>IFERROR(VLOOKUP(B251,'Egyéni lista'!$B$4:$L$263,4,0),0)</f>
        <v>0</v>
      </c>
      <c r="F251" s="7">
        <f>IFERROR(VLOOKUP(B251,'Egyéni lista'!$B$4:$L$263,5,0),0)</f>
        <v>0</v>
      </c>
      <c r="G251" s="7">
        <f>IFERROR(VLOOKUP(B251,'Egyéni lista'!$B$4:$L$263,6,0),0)</f>
        <v>0</v>
      </c>
      <c r="H251" s="7">
        <f>IFERROR(VLOOKUP(B251,'Egyéni lista'!$B$4:$L$263,7,0),0)</f>
        <v>0</v>
      </c>
      <c r="I251" s="124">
        <f>IFERROR(VLOOKUP(B251,'Egyéni lista'!$B$4:$L$263,8,0),0)</f>
        <v>0</v>
      </c>
      <c r="J251" s="132">
        <f>IFERROR(VLOOKUP(B251,'Egyéni lista'!$B$4:$L$263,9,0),0)</f>
        <v>0</v>
      </c>
      <c r="K251" s="26">
        <f>IFERROR(VLOOKUP(B251,'Egyéni lista'!$B$4:$L$263,10,0),0)</f>
        <v>0</v>
      </c>
      <c r="L251" s="87">
        <f>IFERROR(VLOOKUP(B251,'Egyéni lista'!$B$4:$L$263,11,0),0)</f>
        <v>0</v>
      </c>
    </row>
    <row r="252" spans="1:12" ht="15" hidden="1" customHeight="1" x14ac:dyDescent="0.2">
      <c r="A252" s="80" t="s">
        <v>269</v>
      </c>
      <c r="B252" s="103"/>
      <c r="C252" s="81">
        <f>IFERROR(VLOOKUP(B252,'Egyéni lista'!$B$4:$L$263,2,0),0)</f>
        <v>0</v>
      </c>
      <c r="D252" s="82">
        <f>IFERROR(VLOOKUP(B252,'Egyéni lista'!$B$4:$L$263,3,0),0)</f>
        <v>0</v>
      </c>
      <c r="E252" s="7">
        <f>IFERROR(VLOOKUP(B252,'Egyéni lista'!$B$4:$L$263,4,0),0)</f>
        <v>0</v>
      </c>
      <c r="F252" s="7">
        <f>IFERROR(VLOOKUP(B252,'Egyéni lista'!$B$4:$L$263,5,0),0)</f>
        <v>0</v>
      </c>
      <c r="G252" s="7">
        <f>IFERROR(VLOOKUP(B252,'Egyéni lista'!$B$4:$L$263,6,0),0)</f>
        <v>0</v>
      </c>
      <c r="H252" s="7">
        <f>IFERROR(VLOOKUP(B252,'Egyéni lista'!$B$4:$L$263,7,0),0)</f>
        <v>0</v>
      </c>
      <c r="I252" s="124">
        <f>IFERROR(VLOOKUP(B252,'Egyéni lista'!$B$4:$L$263,8,0),0)</f>
        <v>0</v>
      </c>
      <c r="J252" s="132">
        <f>IFERROR(VLOOKUP(B252,'Egyéni lista'!$B$4:$L$263,9,0),0)</f>
        <v>0</v>
      </c>
      <c r="K252" s="26">
        <f>IFERROR(VLOOKUP(B252,'Egyéni lista'!$B$4:$L$263,10,0),0)</f>
        <v>0</v>
      </c>
      <c r="L252" s="87">
        <f>IFERROR(VLOOKUP(B252,'Egyéni lista'!$B$4:$L$263,11,0),0)</f>
        <v>0</v>
      </c>
    </row>
    <row r="253" spans="1:12" ht="15" hidden="1" customHeight="1" thickBot="1" x14ac:dyDescent="0.25">
      <c r="A253" s="106" t="s">
        <v>270</v>
      </c>
      <c r="B253" s="104"/>
      <c r="C253" s="88">
        <f>IFERROR(VLOOKUP(B253,'Egyéni lista'!$B$4:$L$263,2,0),0)</f>
        <v>0</v>
      </c>
      <c r="D253" s="51">
        <f>IFERROR(VLOOKUP(B253,'Egyéni lista'!$B$4:$L$263,3,0),0)</f>
        <v>0</v>
      </c>
      <c r="E253" s="7">
        <f>IFERROR(VLOOKUP(B253,'Egyéni lista'!$B$4:$L$263,4,0),0)</f>
        <v>0</v>
      </c>
      <c r="F253" s="7">
        <f>IFERROR(VLOOKUP(B253,'Egyéni lista'!$B$4:$L$263,5,0),0)</f>
        <v>0</v>
      </c>
      <c r="G253" s="7">
        <f>IFERROR(VLOOKUP(B253,'Egyéni lista'!$B$4:$L$263,6,0),0)</f>
        <v>0</v>
      </c>
      <c r="H253" s="7">
        <f>IFERROR(VLOOKUP(B253,'Egyéni lista'!$B$4:$L$263,7,0),0)</f>
        <v>0</v>
      </c>
      <c r="I253" s="124">
        <f>IFERROR(VLOOKUP(B253,'Egyéni lista'!$B$4:$L$263,8,0),0)</f>
        <v>0</v>
      </c>
      <c r="J253" s="132">
        <f>IFERROR(VLOOKUP(B253,'Egyéni lista'!$B$4:$L$263,9,0),0)</f>
        <v>0</v>
      </c>
      <c r="K253" s="26">
        <f>IFERROR(VLOOKUP(B253,'Egyéni lista'!$B$4:$L$263,10,0),0)</f>
        <v>0</v>
      </c>
      <c r="L253" s="90">
        <f>IFERROR(VLOOKUP(B253,'Egyéni lista'!$B$4:$L$263,11,0),0)</f>
        <v>0</v>
      </c>
    </row>
    <row r="254" spans="1:12" hidden="1" x14ac:dyDescent="0.2">
      <c r="E254" s="107">
        <f>SUM(E4:E253)</f>
        <v>9979</v>
      </c>
      <c r="F254" s="107">
        <f t="shared" ref="F254:L254" si="0">SUM(F4:F253)</f>
        <v>10102</v>
      </c>
      <c r="G254" s="107">
        <f t="shared" si="0"/>
        <v>9920</v>
      </c>
      <c r="H254" s="107">
        <f t="shared" si="0"/>
        <v>9877</v>
      </c>
      <c r="I254" s="107">
        <f t="shared" si="0"/>
        <v>26772</v>
      </c>
      <c r="J254" s="107">
        <f t="shared" si="0"/>
        <v>13106</v>
      </c>
      <c r="K254" s="107">
        <f t="shared" si="0"/>
        <v>39878</v>
      </c>
      <c r="L254" s="107">
        <f t="shared" si="0"/>
        <v>393</v>
      </c>
    </row>
    <row r="255" spans="1:12" hidden="1" x14ac:dyDescent="0.2">
      <c r="I255" s="222">
        <f>SUM(I254:J254)</f>
        <v>39878</v>
      </c>
      <c r="J255" s="223"/>
    </row>
  </sheetData>
  <sheetProtection algorithmName="SHA-512" hashValue="ZSi4qvDqU5bacFuY0YBxuf1cq2IPMiF4XP280gXz5tlrjDUs2OJIvgBKXWJaTbtaLjFX+2UkzhduPWXcbiqoHg==" saltValue="y22FXEReSfD2OuJYljQWEg==" spinCount="100000" sheet="1" objects="1" scenarios="1"/>
  <sortState xmlns:xlrd2="http://schemas.microsoft.com/office/spreadsheetml/2017/richdata2" ref="B4:L76">
    <sortCondition descending="1" ref="K4:K76"/>
    <sortCondition descending="1" ref="J4:J76"/>
  </sortState>
  <mergeCells count="2">
    <mergeCell ref="I255:J255"/>
    <mergeCell ref="A1:L1"/>
  </mergeCells>
  <conditionalFormatting sqref="B19:B21">
    <cfRule type="cellIs" dxfId="165" priority="21" stopIfTrue="1" operator="between">
      <formula>200</formula>
      <formula>219</formula>
    </cfRule>
    <cfRule type="cellIs" dxfId="164" priority="22" stopIfTrue="1" operator="between">
      <formula>220</formula>
      <formula>249</formula>
    </cfRule>
    <cfRule type="cellIs" dxfId="163" priority="23" stopIfTrue="1" operator="between">
      <formula>250</formula>
      <formula>300</formula>
    </cfRule>
  </conditionalFormatting>
  <conditionalFormatting sqref="B21">
    <cfRule type="cellIs" dxfId="162" priority="18" stopIfTrue="1" operator="between">
      <formula>200</formula>
      <formula>219</formula>
    </cfRule>
    <cfRule type="cellIs" dxfId="161" priority="19" stopIfTrue="1" operator="between">
      <formula>220</formula>
      <formula>249</formula>
    </cfRule>
    <cfRule type="cellIs" dxfId="160" priority="20" stopIfTrue="1" operator="between">
      <formula>250</formula>
      <formula>300</formula>
    </cfRule>
  </conditionalFormatting>
  <conditionalFormatting sqref="E4:H253">
    <cfRule type="cellIs" dxfId="159" priority="31" operator="greaterThan">
      <formula>150</formula>
    </cfRule>
    <cfRule type="cellIs" dxfId="158" priority="32" operator="between">
      <formula>131</formula>
      <formula>150</formula>
    </cfRule>
  </conditionalFormatting>
  <conditionalFormatting sqref="K54 K62:K140">
    <cfRule type="cellIs" dxfId="157" priority="27" operator="greaterThan">
      <formula>599</formula>
    </cfRule>
  </conditionalFormatting>
  <conditionalFormatting sqref="K54 K62:K253">
    <cfRule type="cellIs" dxfId="156" priority="28" operator="between">
      <formula>571</formula>
      <formula>599</formula>
    </cfRule>
    <cfRule type="cellIs" dxfId="155" priority="29" operator="between">
      <formula>551</formula>
      <formula>570</formula>
    </cfRule>
    <cfRule type="cellIs" dxfId="154" priority="30" operator="between">
      <formula>520</formula>
      <formula>550</formula>
    </cfRule>
  </conditionalFormatting>
  <conditionalFormatting sqref="L4 C4:D19 L8 L12 L16 L20 A20:D21 C22:D251 L24 L28 L32 L36 L40 L44 L48 L52 L56 L60 L64 L68 L72 L76 A77:B77 L80 A80:B81 L84 A84:B85 L88 A88:B89 L92 A92:B93 L96 A96:B97 L100 A100:B101 L104 A104:B105 L108 A108:B109 L112 A112:B113 L116 A116:B117 L120 A120:B121 L124 A124:B125 L128 A128:B129 L132 A132:B133 L136 A136:B137 L140 A140:B141 L144 A144:B145 L148 A148:B149 L152 A152:B153 L156 A156:B157 L160 A160:B161 L164 A164:B165 L168 A168:B169 L172 A172:B173 L176 A176:B177 L180 A180:B181 L184 A184:B185 L188 A188:B189 L192 A192:B193 L196 A196:B197 L200 A200:B201 L204 A204:B205 L208 A208:B209 L212 A212:B213 L216 A216:B217 L220 A220:B221 L224 A224:B225 L228 A228:B229 L232 A232:B233 L236 A236:B237 L240 A240:B241 L244 A244:B245 L248 A248:B249 L252 A252:D253 A4:A253">
    <cfRule type="cellIs" dxfId="153" priority="60" stopIfTrue="1" operator="between">
      <formula>250</formula>
      <formula>300</formula>
    </cfRule>
  </conditionalFormatting>
  <conditionalFormatting sqref="L4 L8 L12 L16 L20 L24 L28 L32 L36 L40 L44 L48 L52 L56 L60 L64 L68 L72 L76 L80 L84 L88 L92 L96 L100 L104 L108 L112 L116 L120 L124 L128 L132 L136 L140 L144 L148 L152 L156 L160 L164 L168 L172 L176 L180 L184 L188 L192 L196 L200 L204 L208 L212 L216 L220 L224 L228 L232 L236 L240 L244 L248 L252 A20:D21 C4:D19 C22:D251 A77:B77 A80:B81 A84:B85 A88:B89 A92:B93 A96:B97 A100:B101 A104:B105 A108:B109 A112:B113 A116:B117 A120:B121 A124:B125 A128:B129 A132:B133 A136:B137 A140:B141 A144:B145 A148:B149 A152:B153 A156:B157 A160:B161 A164:B165 A168:B169 A172:B173 A176:B177 A180:B181 A184:B185 A188:B189 A192:B193 A196:B197 A200:B201 A204:B205 A208:B209 A212:B213 A216:B217 A220:B221 A224:B225 A228:B229 A232:B233 A236:B237 A240:B241 A244:B245 A248:B249 A252:D253 A4:A253">
    <cfRule type="cellIs" dxfId="152" priority="54" stopIfTrue="1" operator="between">
      <formula>200</formula>
      <formula>219</formula>
    </cfRule>
  </conditionalFormatting>
  <conditionalFormatting sqref="L4 L8 L12 L16 L20 L24 L28 L32 L36 L40 L44 L48 L52 L56 L60 L64 L68 L72 L76 L80 L84 L88 L92 L96 L100 L104 L108 L112 L116 L120 L124 L128 L132 L136 L140 L144 L148 L152 L156 L160 L164 L168 L172 L176 L180 L184 L188 L192 L196 L200 L204 L208 L212 L216 L220 L224 L228 L232 L236 L240 L244 L248 L252 C4:D19 A20:D21 C22:D251 A77:B77 A80:B81 A84:B85 A88:B89 A92:B93 A96:B97 A100:B101 A104:B105 A108:B109 A112:B113 A116:B117 A120:B121 A124:B125 A128:B129 A132:B133 A136:B137 A140:B141 A144:B145 A148:B149 A152:B153 A156:B157 A160:B161 A164:B165 A168:B169 A172:B173 A176:B177 A180:B181 A184:B185 A188:B189 A192:B193 A196:B197 A200:B201 A204:B205 A208:B209 A212:B213 A216:B217 A220:B221 A224:B225 A228:B229 A232:B233 A236:B237 A240:B241 A244:B245 A248:B249 A252:D253 A4:A253">
    <cfRule type="cellIs" dxfId="151" priority="59" stopIfTrue="1" operator="between">
      <formula>220</formula>
      <formula>249</formula>
    </cfRule>
  </conditionalFormatting>
  <conditionalFormatting sqref="L4 L8 L12 L16 L20 L24 L28 L32 L36 L40 L44 L48 L52 L56 L60 L64 L68 L72 L76 L80 L84 L88 L92 L96 L100 L104 L108 L112 L116 L120 L124 L128 L132 L136 L140 L144 L148 L152 L156 L160 L164 L168 L172 L176 L180 L184 L188 L192 L196 L200 L204 L208 L212 L216 L220 L224 L228 L232 L236 L240 L244 L248 L252">
    <cfRule type="cellIs" dxfId="150" priority="52" operator="greaterThan">
      <formula>599</formula>
    </cfRule>
    <cfRule type="cellIs" dxfId="149" priority="53" operator="greaterThan">
      <formula>599</formula>
    </cfRule>
  </conditionalFormatting>
  <conditionalFormatting sqref="L4:L253">
    <cfRule type="cellIs" dxfId="148" priority="55" operator="equal">
      <formula>300</formula>
    </cfRule>
    <cfRule type="cellIs" dxfId="147" priority="56" stopIfTrue="1" operator="between">
      <formula>200</formula>
      <formula>219</formula>
    </cfRule>
    <cfRule type="cellIs" dxfId="146" priority="57" stopIfTrue="1" operator="between">
      <formula>220</formula>
      <formula>249</formula>
    </cfRule>
    <cfRule type="cellIs" dxfId="145" priority="58" stopIfTrue="1" operator="between">
      <formula>250</formula>
      <formula>300</formula>
    </cfRule>
  </conditionalFormatting>
  <conditionalFormatting sqref="K4:K53">
    <cfRule type="cellIs" dxfId="144" priority="6" operator="greaterThan">
      <formula>599</formula>
    </cfRule>
    <cfRule type="cellIs" dxfId="143" priority="7" operator="greaterThan">
      <formula>599</formula>
    </cfRule>
    <cfRule type="cellIs" dxfId="142" priority="8" operator="between">
      <formula>571</formula>
      <formula>599</formula>
    </cfRule>
    <cfRule type="cellIs" dxfId="141" priority="9" operator="between">
      <formula>551</formula>
      <formula>570</formula>
    </cfRule>
    <cfRule type="cellIs" dxfId="140" priority="10" operator="between">
      <formula>520</formula>
      <formula>550</formula>
    </cfRule>
  </conditionalFormatting>
  <conditionalFormatting sqref="K55:K61">
    <cfRule type="cellIs" dxfId="139" priority="1" operator="greaterThan">
      <formula>599</formula>
    </cfRule>
    <cfRule type="cellIs" dxfId="138" priority="2" operator="greaterThan">
      <formula>599</formula>
    </cfRule>
    <cfRule type="cellIs" dxfId="137" priority="3" operator="between">
      <formula>571</formula>
      <formula>599</formula>
    </cfRule>
    <cfRule type="cellIs" dxfId="136" priority="4" operator="between">
      <formula>551</formula>
      <formula>570</formula>
    </cfRule>
    <cfRule type="cellIs" dxfId="135" priority="5" operator="between">
      <formula>520</formula>
      <formula>550</formula>
    </cfRule>
  </conditionalFormatting>
  <pageMargins left="0.70866141732283472" right="0.70866141732283472" top="0.74803149606299213" bottom="0.74803149606299213" header="0.31496062992125984" footer="0.31496062992125984"/>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L255"/>
  <sheetViews>
    <sheetView workbookViewId="0">
      <selection activeCell="A254" sqref="A254:XFD255"/>
    </sheetView>
  </sheetViews>
  <sheetFormatPr defaultColWidth="9.140625" defaultRowHeight="14.25" x14ac:dyDescent="0.2"/>
  <cols>
    <col min="1" max="1" width="9.140625" style="21"/>
    <col min="2" max="2" width="17.85546875" style="60" customWidth="1"/>
    <col min="3" max="3" width="16" style="8" customWidth="1"/>
    <col min="4" max="4" width="12.28515625" bestFit="1" customWidth="1"/>
  </cols>
  <sheetData>
    <row r="1" spans="1:12" ht="23.25" customHeight="1" thickBot="1" x14ac:dyDescent="0.25">
      <c r="A1" s="224" t="s">
        <v>282</v>
      </c>
      <c r="B1" s="225"/>
      <c r="C1" s="225"/>
      <c r="D1" s="225"/>
      <c r="E1" s="225"/>
      <c r="F1" s="225"/>
      <c r="G1" s="225"/>
      <c r="H1" s="225"/>
      <c r="I1" s="225"/>
      <c r="J1" s="225"/>
      <c r="K1" s="225"/>
      <c r="L1" s="226"/>
    </row>
    <row r="2" spans="1:12" ht="18" customHeight="1" thickBot="1" x14ac:dyDescent="0.25">
      <c r="A2" s="55" t="s">
        <v>25</v>
      </c>
      <c r="B2" s="99" t="s">
        <v>0</v>
      </c>
      <c r="C2" s="108" t="s">
        <v>16</v>
      </c>
      <c r="D2" s="58" t="s">
        <v>17</v>
      </c>
      <c r="E2" s="34" t="s">
        <v>18</v>
      </c>
      <c r="F2" s="34" t="s">
        <v>19</v>
      </c>
      <c r="G2" s="34" t="s">
        <v>20</v>
      </c>
      <c r="H2" s="34" t="s">
        <v>21</v>
      </c>
      <c r="I2" s="34" t="s">
        <v>3</v>
      </c>
      <c r="J2" s="34" t="s">
        <v>22</v>
      </c>
      <c r="K2" s="34" t="s">
        <v>2</v>
      </c>
      <c r="L2" s="59" t="s">
        <v>4</v>
      </c>
    </row>
    <row r="3" spans="1:12" ht="15.75" hidden="1" customHeight="1" thickBot="1" x14ac:dyDescent="0.25">
      <c r="A3" s="105" t="s">
        <v>25</v>
      </c>
      <c r="B3" s="79" t="s">
        <v>0</v>
      </c>
      <c r="C3" s="17" t="s">
        <v>16</v>
      </c>
      <c r="D3" s="18" t="s">
        <v>17</v>
      </c>
      <c r="E3" s="13" t="s">
        <v>18</v>
      </c>
      <c r="F3" s="13" t="s">
        <v>19</v>
      </c>
      <c r="G3" s="13" t="s">
        <v>20</v>
      </c>
      <c r="H3" s="13" t="s">
        <v>21</v>
      </c>
      <c r="I3" s="13" t="s">
        <v>3</v>
      </c>
      <c r="J3" s="13" t="s">
        <v>22</v>
      </c>
      <c r="K3" s="13" t="s">
        <v>2</v>
      </c>
      <c r="L3" s="13" t="s">
        <v>4</v>
      </c>
    </row>
    <row r="4" spans="1:12" ht="15" customHeight="1" x14ac:dyDescent="0.25">
      <c r="A4" s="80" t="s">
        <v>6</v>
      </c>
      <c r="B4" s="63" t="s">
        <v>433</v>
      </c>
      <c r="C4" s="84" t="str">
        <f>IFERROR(VLOOKUP(B4,'Egyéni lista'!$B$4:$L$263,2,0),0)</f>
        <v>Egyéni</v>
      </c>
      <c r="D4" s="85" t="str">
        <f>IFERROR(VLOOKUP(B4,'Egyéni lista'!$B$4:$L$263,3,0),0)</f>
        <v>Ig. ffi szen</v>
      </c>
      <c r="E4" s="28">
        <f>IFERROR(VLOOKUP(B4,'Egyéni lista'!$B$4:$L$263,4,0),0)</f>
        <v>137</v>
      </c>
      <c r="F4" s="28">
        <f>IFERROR(VLOOKUP(B4,'Egyéni lista'!$B$4:$L$263,5,0),0)</f>
        <v>129</v>
      </c>
      <c r="G4" s="28">
        <f>IFERROR(VLOOKUP(B4,'Egyéni lista'!$B$4:$L$263,6,0),0)</f>
        <v>164</v>
      </c>
      <c r="H4" s="28">
        <f>IFERROR(VLOOKUP(B4,'Egyéni lista'!$B$4:$L$263,7,0),0)</f>
        <v>143</v>
      </c>
      <c r="I4" s="121">
        <f>IFERROR(VLOOKUP(B4,'Egyéni lista'!$B$4:$L$263,8,0),0)</f>
        <v>374</v>
      </c>
      <c r="J4" s="132">
        <f>IFERROR(VLOOKUP(B4,'Egyéni lista'!$B$4:$L$263,9,0),0)</f>
        <v>199</v>
      </c>
      <c r="K4" s="26">
        <f>IFERROR(VLOOKUP(B4,'Egyéni lista'!$B$4:$L$263,10,0),0)</f>
        <v>573</v>
      </c>
      <c r="L4" s="86">
        <f>IFERROR(VLOOKUP(B4,'Egyéni lista'!$B$4:$L$263,11,0),0)</f>
        <v>3</v>
      </c>
    </row>
    <row r="5" spans="1:12" ht="15" customHeight="1" x14ac:dyDescent="0.25">
      <c r="A5" s="80" t="s">
        <v>7</v>
      </c>
      <c r="B5" s="63" t="s">
        <v>361</v>
      </c>
      <c r="C5" s="81" t="str">
        <f>IFERROR(VLOOKUP(B5,'Egyéni lista'!$B$4:$L$263,2,0),0)</f>
        <v>Sopron 1</v>
      </c>
      <c r="D5" s="82" t="str">
        <f>IFERROR(VLOOKUP(B5,'Egyéni lista'!$B$4:$L$263,3,0),0)</f>
        <v>Ig. ffi szen</v>
      </c>
      <c r="E5" s="20">
        <f>IFERROR(VLOOKUP(B5,'Egyéni lista'!$B$4:$L$263,4,0),0)</f>
        <v>125</v>
      </c>
      <c r="F5" s="20">
        <f>IFERROR(VLOOKUP(B5,'Egyéni lista'!$B$4:$L$263,5,0),0)</f>
        <v>114</v>
      </c>
      <c r="G5" s="20">
        <f>IFERROR(VLOOKUP(B5,'Egyéni lista'!$B$4:$L$263,6,0),0)</f>
        <v>146</v>
      </c>
      <c r="H5" s="20">
        <f>IFERROR(VLOOKUP(B5,'Egyéni lista'!$B$4:$L$263,7,0),0)</f>
        <v>162</v>
      </c>
      <c r="I5" s="122">
        <f>IFERROR(VLOOKUP(B5,'Egyéni lista'!$B$4:$L$263,8,0),0)</f>
        <v>365</v>
      </c>
      <c r="J5" s="132">
        <f>IFERROR(VLOOKUP(B5,'Egyéni lista'!$B$4:$L$263,9,0),0)</f>
        <v>182</v>
      </c>
      <c r="K5" s="26">
        <f>IFERROR(VLOOKUP(B5,'Egyéni lista'!$B$4:$L$263,10,0),0)</f>
        <v>547</v>
      </c>
      <c r="L5" s="87">
        <f>IFERROR(VLOOKUP(B5,'Egyéni lista'!$B$4:$L$263,11,0),0)</f>
        <v>7</v>
      </c>
    </row>
    <row r="6" spans="1:12" ht="15" customHeight="1" x14ac:dyDescent="0.25">
      <c r="A6" s="80" t="s">
        <v>8</v>
      </c>
      <c r="B6" s="189" t="s">
        <v>604</v>
      </c>
      <c r="C6" s="81" t="str">
        <f>IFERROR(VLOOKUP(B6,'Egyéni lista'!$B$4:$L$263,2,0),0)</f>
        <v>Danóczy Család</v>
      </c>
      <c r="D6" s="82" t="str">
        <f>IFERROR(VLOOKUP(B6,'Egyéni lista'!$B$4:$L$263,3,0),0)</f>
        <v>Ig. ffi szen</v>
      </c>
      <c r="E6" s="29">
        <f>IFERROR(VLOOKUP(B6,'Egyéni lista'!$B$4:$L$263,4,0),0)</f>
        <v>133</v>
      </c>
      <c r="F6" s="29">
        <f>IFERROR(VLOOKUP(B6,'Egyéni lista'!$B$4:$L$263,5,0),0)</f>
        <v>130</v>
      </c>
      <c r="G6" s="29">
        <f>IFERROR(VLOOKUP(B6,'Egyéni lista'!$B$4:$L$263,6,0),0)</f>
        <v>119</v>
      </c>
      <c r="H6" s="29">
        <f>IFERROR(VLOOKUP(B6,'Egyéni lista'!$B$4:$L$263,7,0),0)</f>
        <v>122</v>
      </c>
      <c r="I6" s="123">
        <f>IFERROR(VLOOKUP(B6,'Egyéni lista'!$B$4:$L$263,8,0),0)</f>
        <v>343</v>
      </c>
      <c r="J6" s="132">
        <f>IFERROR(VLOOKUP(B6,'Egyéni lista'!$B$4:$L$263,9,0),0)</f>
        <v>161</v>
      </c>
      <c r="K6" s="26">
        <f>IFERROR(VLOOKUP(B6,'Egyéni lista'!$B$4:$L$263,10,0),0)</f>
        <v>504</v>
      </c>
      <c r="L6" s="87">
        <f>IFERROR(VLOOKUP(B6,'Egyéni lista'!$B$4:$L$263,11,0),0)</f>
        <v>6</v>
      </c>
    </row>
    <row r="7" spans="1:12" ht="15.75" customHeight="1" x14ac:dyDescent="0.25">
      <c r="A7" s="80" t="s">
        <v>9</v>
      </c>
      <c r="B7" s="295" t="s">
        <v>362</v>
      </c>
      <c r="C7" s="81" t="str">
        <f>IFERROR(VLOOKUP(B7,'Egyéni lista'!$B$4:$L$263,2,0),0)</f>
        <v>Sopron</v>
      </c>
      <c r="D7" s="82" t="str">
        <f>IFERROR(VLOOKUP(B7,'Egyéni lista'!$B$4:$L$263,3,0),0)</f>
        <v>Ig. ffi szen</v>
      </c>
      <c r="E7" s="20">
        <f>IFERROR(VLOOKUP(B7,'Egyéni lista'!$B$4:$L$263,4,0),0)</f>
        <v>123</v>
      </c>
      <c r="F7" s="20">
        <f>IFERROR(VLOOKUP(B7,'Egyéni lista'!$B$4:$L$263,5,0),0)</f>
        <v>100</v>
      </c>
      <c r="G7" s="20">
        <f>IFERROR(VLOOKUP(B7,'Egyéni lista'!$B$4:$L$263,6,0),0)</f>
        <v>113</v>
      </c>
      <c r="H7" s="20">
        <f>IFERROR(VLOOKUP(B7,'Egyéni lista'!$B$4:$L$263,7,0),0)</f>
        <v>117</v>
      </c>
      <c r="I7" s="122">
        <f>IFERROR(VLOOKUP(B7,'Egyéni lista'!$B$4:$L$263,8,0),0)</f>
        <v>349</v>
      </c>
      <c r="J7" s="132">
        <f>IFERROR(VLOOKUP(B7,'Egyéni lista'!$B$4:$L$263,9,0),0)</f>
        <v>104</v>
      </c>
      <c r="K7" s="26">
        <f>IFERROR(VLOOKUP(B7,'Egyéni lista'!$B$4:$L$263,10,0),0)</f>
        <v>453</v>
      </c>
      <c r="L7" s="87">
        <f>IFERROR(VLOOKUP(B7,'Egyéni lista'!$B$4:$L$263,11,0),0)</f>
        <v>19</v>
      </c>
    </row>
    <row r="8" spans="1:12" ht="15" hidden="1" customHeight="1" x14ac:dyDescent="0.25">
      <c r="A8" s="80" t="s">
        <v>10</v>
      </c>
      <c r="B8" s="100"/>
      <c r="C8" s="81">
        <f>IFERROR(VLOOKUP(B8,'Egyéni lista'!$B$4:$L$263,2,0),0)</f>
        <v>0</v>
      </c>
      <c r="D8" s="82">
        <f>IFERROR(VLOOKUP(B8,'Egyéni lista'!$B$4:$L$263,3,0),0)</f>
        <v>0</v>
      </c>
      <c r="E8" s="20">
        <f>IFERROR(VLOOKUP(B8,'Egyéni lista'!$B$4:$L$263,4,0),0)</f>
        <v>0</v>
      </c>
      <c r="F8" s="20">
        <f>IFERROR(VLOOKUP(B8,'Egyéni lista'!$B$4:$L$263,5,0),0)</f>
        <v>0</v>
      </c>
      <c r="G8" s="20">
        <f>IFERROR(VLOOKUP(B8,'Egyéni lista'!$B$4:$L$263,6,0),0)</f>
        <v>0</v>
      </c>
      <c r="H8" s="20">
        <f>IFERROR(VLOOKUP(B8,'Egyéni lista'!$B$4:$L$263,7,0),0)</f>
        <v>0</v>
      </c>
      <c r="I8" s="122">
        <f>IFERROR(VLOOKUP(B8,'Egyéni lista'!$B$4:$L$263,8,0),0)</f>
        <v>0</v>
      </c>
      <c r="J8" s="132">
        <f>IFERROR(VLOOKUP(B8,'Egyéni lista'!$B$4:$L$263,9,0),0)</f>
        <v>0</v>
      </c>
      <c r="K8" s="26">
        <f>IFERROR(VLOOKUP(B8,'Egyéni lista'!$B$4:$L$263,10,0),0)</f>
        <v>0</v>
      </c>
      <c r="L8" s="87">
        <f>IFERROR(VLOOKUP(B8,'Egyéni lista'!$B$4:$L$263,11,0),0)</f>
        <v>0</v>
      </c>
    </row>
    <row r="9" spans="1:12" ht="15" hidden="1" customHeight="1" x14ac:dyDescent="0.25">
      <c r="A9" s="80" t="s">
        <v>11</v>
      </c>
      <c r="B9" s="100"/>
      <c r="C9" s="81">
        <f>IFERROR(VLOOKUP(B9,'Egyéni lista'!$B$4:$L$263,2,0),0)</f>
        <v>0</v>
      </c>
      <c r="D9" s="82">
        <f>IFERROR(VLOOKUP(B9,'Egyéni lista'!$B$4:$L$263,3,0),0)</f>
        <v>0</v>
      </c>
      <c r="E9" s="20">
        <f>IFERROR(VLOOKUP(B9,'Egyéni lista'!$B$4:$L$263,4,0),0)</f>
        <v>0</v>
      </c>
      <c r="F9" s="20">
        <f>IFERROR(VLOOKUP(B9,'Egyéni lista'!$B$4:$L$263,5,0),0)</f>
        <v>0</v>
      </c>
      <c r="G9" s="20">
        <f>IFERROR(VLOOKUP(B9,'Egyéni lista'!$B$4:$L$263,6,0),0)</f>
        <v>0</v>
      </c>
      <c r="H9" s="20">
        <f>IFERROR(VLOOKUP(B9,'Egyéni lista'!$B$4:$L$263,7,0),0)</f>
        <v>0</v>
      </c>
      <c r="I9" s="122">
        <f>IFERROR(VLOOKUP(B9,'Egyéni lista'!$B$4:$L$263,8,0),0)</f>
        <v>0</v>
      </c>
      <c r="J9" s="132">
        <f>IFERROR(VLOOKUP(B9,'Egyéni lista'!$B$4:$L$263,9,0),0)</f>
        <v>0</v>
      </c>
      <c r="K9" s="26">
        <f>IFERROR(VLOOKUP(B9,'Egyéni lista'!$B$4:$L$263,10,0),0)</f>
        <v>0</v>
      </c>
      <c r="L9" s="87">
        <f>IFERROR(VLOOKUP(B9,'Egyéni lista'!$B$4:$L$263,11,0),0)</f>
        <v>0</v>
      </c>
    </row>
    <row r="10" spans="1:12" ht="15" hidden="1" customHeight="1" x14ac:dyDescent="0.25">
      <c r="A10" s="80" t="s">
        <v>12</v>
      </c>
      <c r="B10" s="100"/>
      <c r="C10" s="81">
        <f>IFERROR(VLOOKUP(B10,'Egyéni lista'!$B$4:$L$263,2,0),0)</f>
        <v>0</v>
      </c>
      <c r="D10" s="82">
        <f>IFERROR(VLOOKUP(B10,'Egyéni lista'!$B$4:$L$263,3,0),0)</f>
        <v>0</v>
      </c>
      <c r="E10" s="20">
        <f>IFERROR(VLOOKUP(B10,'Egyéni lista'!$B$4:$L$263,4,0),0)</f>
        <v>0</v>
      </c>
      <c r="F10" s="20">
        <f>IFERROR(VLOOKUP(B10,'Egyéni lista'!$B$4:$L$263,5,0),0)</f>
        <v>0</v>
      </c>
      <c r="G10" s="20">
        <f>IFERROR(VLOOKUP(B10,'Egyéni lista'!$B$4:$L$263,6,0),0)</f>
        <v>0</v>
      </c>
      <c r="H10" s="20">
        <f>IFERROR(VLOOKUP(B10,'Egyéni lista'!$B$4:$L$263,7,0),0)</f>
        <v>0</v>
      </c>
      <c r="I10" s="122">
        <f>IFERROR(VLOOKUP(B10,'Egyéni lista'!$B$4:$L$263,8,0),0)</f>
        <v>0</v>
      </c>
      <c r="J10" s="132">
        <f>IFERROR(VLOOKUP(B10,'Egyéni lista'!$B$4:$L$263,9,0),0)</f>
        <v>0</v>
      </c>
      <c r="K10" s="26">
        <f>IFERROR(VLOOKUP(B10,'Egyéni lista'!$B$4:$L$263,10,0),0)</f>
        <v>0</v>
      </c>
      <c r="L10" s="87">
        <f>IFERROR(VLOOKUP(B10,'Egyéni lista'!$B$4:$L$263,11,0),0)</f>
        <v>0</v>
      </c>
    </row>
    <row r="11" spans="1:12" ht="15.75" hidden="1" customHeight="1" x14ac:dyDescent="0.25">
      <c r="A11" s="80" t="s">
        <v>13</v>
      </c>
      <c r="B11" s="100"/>
      <c r="C11" s="81">
        <f>IFERROR(VLOOKUP(B11,'Egyéni lista'!$B$4:$L$263,2,0),0)</f>
        <v>0</v>
      </c>
      <c r="D11" s="82">
        <f>IFERROR(VLOOKUP(B11,'Egyéni lista'!$B$4:$L$263,3,0),0)</f>
        <v>0</v>
      </c>
      <c r="E11" s="7">
        <f>IFERROR(VLOOKUP(B11,'Egyéni lista'!$B$4:$L$263,4,0),0)</f>
        <v>0</v>
      </c>
      <c r="F11" s="7">
        <f>IFERROR(VLOOKUP(B11,'Egyéni lista'!$B$4:$L$263,5,0),0)</f>
        <v>0</v>
      </c>
      <c r="G11" s="7">
        <f>IFERROR(VLOOKUP(B11,'Egyéni lista'!$B$4:$L$263,6,0),0)</f>
        <v>0</v>
      </c>
      <c r="H11" s="7">
        <f>IFERROR(VLOOKUP(B11,'Egyéni lista'!$B$4:$L$263,7,0),0)</f>
        <v>0</v>
      </c>
      <c r="I11" s="124">
        <f>IFERROR(VLOOKUP(B11,'Egyéni lista'!$B$4:$L$263,8,0),0)</f>
        <v>0</v>
      </c>
      <c r="J11" s="132">
        <f>IFERROR(VLOOKUP(B11,'Egyéni lista'!$B$4:$L$263,9,0),0)</f>
        <v>0</v>
      </c>
      <c r="K11" s="26">
        <f>IFERROR(VLOOKUP(B11,'Egyéni lista'!$B$4:$L$263,10,0),0)</f>
        <v>0</v>
      </c>
      <c r="L11" s="87">
        <f>IFERROR(VLOOKUP(B11,'Egyéni lista'!$B$4:$L$263,11,0),0)</f>
        <v>0</v>
      </c>
    </row>
    <row r="12" spans="1:12" ht="15" hidden="1" customHeight="1" x14ac:dyDescent="0.25">
      <c r="A12" s="80" t="s">
        <v>14</v>
      </c>
      <c r="B12" s="100"/>
      <c r="C12" s="81">
        <f>IFERROR(VLOOKUP(B12,'Egyéni lista'!$B$4:$L$263,2,0),0)</f>
        <v>0</v>
      </c>
      <c r="D12" s="82">
        <f>IFERROR(VLOOKUP(B12,'Egyéni lista'!$B$4:$L$263,3,0),0)</f>
        <v>0</v>
      </c>
      <c r="E12" s="7">
        <f>IFERROR(VLOOKUP(B12,'Egyéni lista'!$B$4:$L$263,4,0),0)</f>
        <v>0</v>
      </c>
      <c r="F12" s="7">
        <f>IFERROR(VLOOKUP(B12,'Egyéni lista'!$B$4:$L$263,5,0),0)</f>
        <v>0</v>
      </c>
      <c r="G12" s="7">
        <f>IFERROR(VLOOKUP(B12,'Egyéni lista'!$B$4:$L$263,6,0),0)</f>
        <v>0</v>
      </c>
      <c r="H12" s="7">
        <f>IFERROR(VLOOKUP(B12,'Egyéni lista'!$B$4:$L$263,7,0),0)</f>
        <v>0</v>
      </c>
      <c r="I12" s="124">
        <f>IFERROR(VLOOKUP(B12,'Egyéni lista'!$B$4:$L$263,8,0),0)</f>
        <v>0</v>
      </c>
      <c r="J12" s="132">
        <f>IFERROR(VLOOKUP(B12,'Egyéni lista'!$B$4:$L$263,9,0),0)</f>
        <v>0</v>
      </c>
      <c r="K12" s="26">
        <f>IFERROR(VLOOKUP(B12,'Egyéni lista'!$B$4:$L$263,10,0),0)</f>
        <v>0</v>
      </c>
      <c r="L12" s="87">
        <f>IFERROR(VLOOKUP(B12,'Egyéni lista'!$B$4:$L$263,11,0),0)</f>
        <v>0</v>
      </c>
    </row>
    <row r="13" spans="1:12" ht="15" hidden="1" customHeight="1" x14ac:dyDescent="0.25">
      <c r="A13" s="80" t="s">
        <v>15</v>
      </c>
      <c r="B13" s="100"/>
      <c r="C13" s="81">
        <f>IFERROR(VLOOKUP(B13,'Egyéni lista'!$B$4:$L$263,2,0),0)</f>
        <v>0</v>
      </c>
      <c r="D13" s="82">
        <f>IFERROR(VLOOKUP(B13,'Egyéni lista'!$B$4:$L$263,3,0),0)</f>
        <v>0</v>
      </c>
      <c r="E13" s="7">
        <f>IFERROR(VLOOKUP(B13,'Egyéni lista'!$B$4:$L$263,4,0),0)</f>
        <v>0</v>
      </c>
      <c r="F13" s="7">
        <f>IFERROR(VLOOKUP(B13,'Egyéni lista'!$B$4:$L$263,5,0),0)</f>
        <v>0</v>
      </c>
      <c r="G13" s="7">
        <f>IFERROR(VLOOKUP(B13,'Egyéni lista'!$B$4:$L$263,6,0),0)</f>
        <v>0</v>
      </c>
      <c r="H13" s="7">
        <f>IFERROR(VLOOKUP(B13,'Egyéni lista'!$B$4:$L$263,7,0),0)</f>
        <v>0</v>
      </c>
      <c r="I13" s="124">
        <f>IFERROR(VLOOKUP(B13,'Egyéni lista'!$B$4:$L$263,8,0),0)</f>
        <v>0</v>
      </c>
      <c r="J13" s="132">
        <f>IFERROR(VLOOKUP(B13,'Egyéni lista'!$B$4:$L$263,9,0),0)</f>
        <v>0</v>
      </c>
      <c r="K13" s="26">
        <f>IFERROR(VLOOKUP(B13,'Egyéni lista'!$B$4:$L$263,10,0),0)</f>
        <v>0</v>
      </c>
      <c r="L13" s="87">
        <f>IFERROR(VLOOKUP(B13,'Egyéni lista'!$B$4:$L$263,11,0),0)</f>
        <v>0</v>
      </c>
    </row>
    <row r="14" spans="1:12" ht="15" hidden="1" customHeight="1" x14ac:dyDescent="0.25">
      <c r="A14" s="80" t="s">
        <v>26</v>
      </c>
      <c r="B14" s="100"/>
      <c r="C14" s="81">
        <f>IFERROR(VLOOKUP(B14,'Egyéni lista'!$B$4:$L$263,2,0),0)</f>
        <v>0</v>
      </c>
      <c r="D14" s="82">
        <f>IFERROR(VLOOKUP(B14,'Egyéni lista'!$B$4:$L$263,3,0),0)</f>
        <v>0</v>
      </c>
      <c r="E14" s="7">
        <f>IFERROR(VLOOKUP(B14,'Egyéni lista'!$B$4:$L$263,4,0),0)</f>
        <v>0</v>
      </c>
      <c r="F14" s="7">
        <f>IFERROR(VLOOKUP(B14,'Egyéni lista'!$B$4:$L$263,5,0),0)</f>
        <v>0</v>
      </c>
      <c r="G14" s="7">
        <f>IFERROR(VLOOKUP(B14,'Egyéni lista'!$B$4:$L$263,6,0),0)</f>
        <v>0</v>
      </c>
      <c r="H14" s="7">
        <f>IFERROR(VLOOKUP(B14,'Egyéni lista'!$B$4:$L$263,7,0),0)</f>
        <v>0</v>
      </c>
      <c r="I14" s="124">
        <f>IFERROR(VLOOKUP(B14,'Egyéni lista'!$B$4:$L$263,8,0),0)</f>
        <v>0</v>
      </c>
      <c r="J14" s="132">
        <f>IFERROR(VLOOKUP(B14,'Egyéni lista'!$B$4:$L$263,9,0),0)</f>
        <v>0</v>
      </c>
      <c r="K14" s="26">
        <f>IFERROR(VLOOKUP(B14,'Egyéni lista'!$B$4:$L$263,10,0),0)</f>
        <v>0</v>
      </c>
      <c r="L14" s="87">
        <f>IFERROR(VLOOKUP(B14,'Egyéni lista'!$B$4:$L$263,11,0),0)</f>
        <v>0</v>
      </c>
    </row>
    <row r="15" spans="1:12" ht="15.75" hidden="1" customHeight="1" x14ac:dyDescent="0.25">
      <c r="A15" s="80" t="s">
        <v>27</v>
      </c>
      <c r="B15" s="101"/>
      <c r="C15" s="81">
        <f>IFERROR(VLOOKUP(B15,'Egyéni lista'!$B$4:$L$263,2,0),0)</f>
        <v>0</v>
      </c>
      <c r="D15" s="82">
        <f>IFERROR(VLOOKUP(B15,'Egyéni lista'!$B$4:$L$263,3,0),0)</f>
        <v>0</v>
      </c>
      <c r="E15" s="7">
        <f>IFERROR(VLOOKUP(B15,'Egyéni lista'!$B$4:$L$263,4,0),0)</f>
        <v>0</v>
      </c>
      <c r="F15" s="7">
        <f>IFERROR(VLOOKUP(B15,'Egyéni lista'!$B$4:$L$263,5,0),0)</f>
        <v>0</v>
      </c>
      <c r="G15" s="7">
        <f>IFERROR(VLOOKUP(B15,'Egyéni lista'!$B$4:$L$263,6,0),0)</f>
        <v>0</v>
      </c>
      <c r="H15" s="7">
        <f>IFERROR(VLOOKUP(B15,'Egyéni lista'!$B$4:$L$263,7,0),0)</f>
        <v>0</v>
      </c>
      <c r="I15" s="125">
        <f>IFERROR(VLOOKUP(B15,'Egyéni lista'!$B$4:$L$263,8,0),0)</f>
        <v>0</v>
      </c>
      <c r="J15" s="132">
        <f>IFERROR(VLOOKUP(B15,'Egyéni lista'!$B$4:$L$263,9,0),0)</f>
        <v>0</v>
      </c>
      <c r="K15" s="26">
        <f>IFERROR(VLOOKUP(B15,'Egyéni lista'!$B$4:$L$263,10,0),0)</f>
        <v>0</v>
      </c>
      <c r="L15" s="87">
        <f>IFERROR(VLOOKUP(B15,'Egyéni lista'!$B$4:$L$263,11,0),0)</f>
        <v>0</v>
      </c>
    </row>
    <row r="16" spans="1:12" ht="15" hidden="1" customHeight="1" x14ac:dyDescent="0.25">
      <c r="A16" s="80" t="s">
        <v>28</v>
      </c>
      <c r="B16" s="101"/>
      <c r="C16" s="81">
        <f>IFERROR(VLOOKUP(B16,'Egyéni lista'!$B$4:$L$263,2,0),0)</f>
        <v>0</v>
      </c>
      <c r="D16" s="82">
        <f>IFERROR(VLOOKUP(B16,'Egyéni lista'!$B$4:$L$263,3,0),0)</f>
        <v>0</v>
      </c>
      <c r="E16" s="7">
        <f>IFERROR(VLOOKUP(B16,'Egyéni lista'!$B$4:$L$263,4,0),0)</f>
        <v>0</v>
      </c>
      <c r="F16" s="7">
        <f>IFERROR(VLOOKUP(B16,'Egyéni lista'!$B$4:$L$263,5,0),0)</f>
        <v>0</v>
      </c>
      <c r="G16" s="7">
        <f>IFERROR(VLOOKUP(B16,'Egyéni lista'!$B$4:$L$263,6,0),0)</f>
        <v>0</v>
      </c>
      <c r="H16" s="7">
        <f>IFERROR(VLOOKUP(B16,'Egyéni lista'!$B$4:$L$263,7,0),0)</f>
        <v>0</v>
      </c>
      <c r="I16" s="125">
        <f>IFERROR(VLOOKUP(B16,'Egyéni lista'!$B$4:$L$263,8,0),0)</f>
        <v>0</v>
      </c>
      <c r="J16" s="132">
        <f>IFERROR(VLOOKUP(B16,'Egyéni lista'!$B$4:$L$263,9,0),0)</f>
        <v>0</v>
      </c>
      <c r="K16" s="26">
        <f>IFERROR(VLOOKUP(B16,'Egyéni lista'!$B$4:$L$263,10,0),0)</f>
        <v>0</v>
      </c>
      <c r="L16" s="87">
        <f>IFERROR(VLOOKUP(B16,'Egyéni lista'!$B$4:$L$263,11,0),0)</f>
        <v>0</v>
      </c>
    </row>
    <row r="17" spans="1:12" ht="15" hidden="1" customHeight="1" x14ac:dyDescent="0.25">
      <c r="A17" s="80" t="s">
        <v>29</v>
      </c>
      <c r="B17" s="101"/>
      <c r="C17" s="81">
        <f>IFERROR(VLOOKUP(B17,'Egyéni lista'!$B$4:$L$263,2,0),0)</f>
        <v>0</v>
      </c>
      <c r="D17" s="82">
        <f>IFERROR(VLOOKUP(B17,'Egyéni lista'!$B$4:$L$263,3,0),0)</f>
        <v>0</v>
      </c>
      <c r="E17" s="7">
        <f>IFERROR(VLOOKUP(B17,'Egyéni lista'!$B$4:$L$263,4,0),0)</f>
        <v>0</v>
      </c>
      <c r="F17" s="7">
        <f>IFERROR(VLOOKUP(B17,'Egyéni lista'!$B$4:$L$263,5,0),0)</f>
        <v>0</v>
      </c>
      <c r="G17" s="7">
        <f>IFERROR(VLOOKUP(B17,'Egyéni lista'!$B$4:$L$263,6,0),0)</f>
        <v>0</v>
      </c>
      <c r="H17" s="7">
        <f>IFERROR(VLOOKUP(B17,'Egyéni lista'!$B$4:$L$263,7,0),0)</f>
        <v>0</v>
      </c>
      <c r="I17" s="125">
        <f>IFERROR(VLOOKUP(B17,'Egyéni lista'!$B$4:$L$263,8,0),0)</f>
        <v>0</v>
      </c>
      <c r="J17" s="132">
        <f>IFERROR(VLOOKUP(B17,'Egyéni lista'!$B$4:$L$263,9,0),0)</f>
        <v>0</v>
      </c>
      <c r="K17" s="26">
        <f>IFERROR(VLOOKUP(B17,'Egyéni lista'!$B$4:$L$263,10,0),0)</f>
        <v>0</v>
      </c>
      <c r="L17" s="87">
        <f>IFERROR(VLOOKUP(B17,'Egyéni lista'!$B$4:$L$263,11,0),0)</f>
        <v>0</v>
      </c>
    </row>
    <row r="18" spans="1:12" ht="15" hidden="1" customHeight="1" x14ac:dyDescent="0.2">
      <c r="A18" s="80" t="s">
        <v>30</v>
      </c>
      <c r="B18" s="102"/>
      <c r="C18" s="81">
        <f>IFERROR(VLOOKUP(B18,'Egyéni lista'!$B$4:$L$263,2,0),0)</f>
        <v>0</v>
      </c>
      <c r="D18" s="82">
        <f>IFERROR(VLOOKUP(B18,'Egyéni lista'!$B$4:$L$263,3,0),0)</f>
        <v>0</v>
      </c>
      <c r="E18" s="7">
        <f>IFERROR(VLOOKUP(B18,'Egyéni lista'!$B$4:$L$263,4,0),0)</f>
        <v>0</v>
      </c>
      <c r="F18" s="7">
        <f>IFERROR(VLOOKUP(B18,'Egyéni lista'!$B$4:$L$263,5,0),0)</f>
        <v>0</v>
      </c>
      <c r="G18" s="7">
        <f>IFERROR(VLOOKUP(B18,'Egyéni lista'!$B$4:$L$263,6,0),0)</f>
        <v>0</v>
      </c>
      <c r="H18" s="7">
        <f>IFERROR(VLOOKUP(B18,'Egyéni lista'!$B$4:$L$263,7,0),0)</f>
        <v>0</v>
      </c>
      <c r="I18" s="125">
        <f>IFERROR(VLOOKUP(B18,'Egyéni lista'!$B$4:$L$263,8,0),0)</f>
        <v>0</v>
      </c>
      <c r="J18" s="132">
        <f>IFERROR(VLOOKUP(B18,'Egyéni lista'!$B$4:$L$263,9,0),0)</f>
        <v>0</v>
      </c>
      <c r="K18" s="26">
        <f>IFERROR(VLOOKUP(B18,'Egyéni lista'!$B$4:$L$263,10,0),0)</f>
        <v>0</v>
      </c>
      <c r="L18" s="87">
        <f>IFERROR(VLOOKUP(B18,'Egyéni lista'!$B$4:$L$263,11,0),0)</f>
        <v>0</v>
      </c>
    </row>
    <row r="19" spans="1:12" ht="15.75" hidden="1" customHeight="1" x14ac:dyDescent="0.2">
      <c r="A19" s="80" t="s">
        <v>31</v>
      </c>
      <c r="B19" s="102"/>
      <c r="C19" s="81">
        <f>IFERROR(VLOOKUP(B19,'Egyéni lista'!$B$4:$L$263,2,0),0)</f>
        <v>0</v>
      </c>
      <c r="D19" s="82">
        <f>IFERROR(VLOOKUP(B19,'Egyéni lista'!$B$4:$L$263,3,0),0)</f>
        <v>0</v>
      </c>
      <c r="E19" s="7">
        <f>IFERROR(VLOOKUP(B19,'Egyéni lista'!$B$4:$L$263,4,0),0)</f>
        <v>0</v>
      </c>
      <c r="F19" s="7">
        <f>IFERROR(VLOOKUP(B19,'Egyéni lista'!$B$4:$L$263,5,0),0)</f>
        <v>0</v>
      </c>
      <c r="G19" s="7">
        <f>IFERROR(VLOOKUP(B19,'Egyéni lista'!$B$4:$L$263,6,0),0)</f>
        <v>0</v>
      </c>
      <c r="H19" s="7">
        <f>IFERROR(VLOOKUP(B19,'Egyéni lista'!$B$4:$L$263,7,0),0)</f>
        <v>0</v>
      </c>
      <c r="I19" s="124">
        <f>IFERROR(VLOOKUP(B19,'Egyéni lista'!$B$4:$L$263,8,0),0)</f>
        <v>0</v>
      </c>
      <c r="J19" s="132">
        <f>IFERROR(VLOOKUP(B19,'Egyéni lista'!$B$4:$L$263,9,0),0)</f>
        <v>0</v>
      </c>
      <c r="K19" s="26">
        <f>IFERROR(VLOOKUP(B19,'Egyéni lista'!$B$4:$L$263,10,0),0)</f>
        <v>0</v>
      </c>
      <c r="L19" s="87">
        <f>IFERROR(VLOOKUP(B19,'Egyéni lista'!$B$4:$L$263,11,0),0)</f>
        <v>0</v>
      </c>
    </row>
    <row r="20" spans="1:12" ht="15" hidden="1" customHeight="1" x14ac:dyDescent="0.2">
      <c r="A20" s="80" t="s">
        <v>32</v>
      </c>
      <c r="B20" s="102"/>
      <c r="C20" s="81">
        <f>IFERROR(VLOOKUP(B20,'Egyéni lista'!$B$4:$L$263,2,0),0)</f>
        <v>0</v>
      </c>
      <c r="D20" s="82">
        <f>IFERROR(VLOOKUP(B20,'Egyéni lista'!$B$4:$L$263,3,0),0)</f>
        <v>0</v>
      </c>
      <c r="E20" s="7">
        <f>IFERROR(VLOOKUP(B20,'Egyéni lista'!$B$4:$L$263,4,0),0)</f>
        <v>0</v>
      </c>
      <c r="F20" s="7">
        <f>IFERROR(VLOOKUP(B20,'Egyéni lista'!$B$4:$L$263,5,0),0)</f>
        <v>0</v>
      </c>
      <c r="G20" s="7">
        <f>IFERROR(VLOOKUP(B20,'Egyéni lista'!$B$4:$L$263,6,0),0)</f>
        <v>0</v>
      </c>
      <c r="H20" s="7">
        <f>IFERROR(VLOOKUP(B20,'Egyéni lista'!$B$4:$L$263,7,0),0)</f>
        <v>0</v>
      </c>
      <c r="I20" s="124">
        <f>IFERROR(VLOOKUP(B20,'Egyéni lista'!$B$4:$L$263,8,0),0)</f>
        <v>0</v>
      </c>
      <c r="J20" s="132">
        <f>IFERROR(VLOOKUP(B20,'Egyéni lista'!$B$4:$L$263,9,0),0)</f>
        <v>0</v>
      </c>
      <c r="K20" s="26">
        <f>IFERROR(VLOOKUP(B20,'Egyéni lista'!$B$4:$L$263,10,0),0)</f>
        <v>0</v>
      </c>
      <c r="L20" s="87">
        <f>IFERROR(VLOOKUP(B20,'Egyéni lista'!$B$4:$L$263,11,0),0)</f>
        <v>0</v>
      </c>
    </row>
    <row r="21" spans="1:12" ht="15" hidden="1" customHeight="1" x14ac:dyDescent="0.2">
      <c r="A21" s="80" t="s">
        <v>33</v>
      </c>
      <c r="B21" s="102"/>
      <c r="C21" s="81">
        <f>IFERROR(VLOOKUP(B21,'Egyéni lista'!$B$4:$L$263,2,0),0)</f>
        <v>0</v>
      </c>
      <c r="D21" s="82">
        <f>IFERROR(VLOOKUP(B21,'Egyéni lista'!$B$4:$L$263,3,0),0)</f>
        <v>0</v>
      </c>
      <c r="E21" s="7">
        <f>IFERROR(VLOOKUP(B21,'Egyéni lista'!$B$4:$L$263,4,0),0)</f>
        <v>0</v>
      </c>
      <c r="F21" s="7">
        <f>IFERROR(VLOOKUP(B21,'Egyéni lista'!$B$4:$L$263,5,0),0)</f>
        <v>0</v>
      </c>
      <c r="G21" s="7">
        <f>IFERROR(VLOOKUP(B21,'Egyéni lista'!$B$4:$L$263,6,0),0)</f>
        <v>0</v>
      </c>
      <c r="H21" s="7">
        <f>IFERROR(VLOOKUP(B21,'Egyéni lista'!$B$4:$L$263,7,0),0)</f>
        <v>0</v>
      </c>
      <c r="I21" s="124">
        <f>IFERROR(VLOOKUP(B21,'Egyéni lista'!$B$4:$L$263,8,0),0)</f>
        <v>0</v>
      </c>
      <c r="J21" s="132">
        <f>IFERROR(VLOOKUP(B21,'Egyéni lista'!$B$4:$L$263,9,0),0)</f>
        <v>0</v>
      </c>
      <c r="K21" s="26">
        <f>IFERROR(VLOOKUP(B21,'Egyéni lista'!$B$4:$L$263,10,0),0)</f>
        <v>0</v>
      </c>
      <c r="L21" s="87">
        <f>IFERROR(VLOOKUP(B21,'Egyéni lista'!$B$4:$L$263,11,0),0)</f>
        <v>0</v>
      </c>
    </row>
    <row r="22" spans="1:12" ht="15" hidden="1" customHeight="1" x14ac:dyDescent="0.2">
      <c r="A22" s="80" t="s">
        <v>34</v>
      </c>
      <c r="B22" s="102"/>
      <c r="C22" s="81">
        <f>IFERROR(VLOOKUP(B22,'Egyéni lista'!$B$4:$L$263,2,0),0)</f>
        <v>0</v>
      </c>
      <c r="D22" s="82">
        <f>IFERROR(VLOOKUP(B22,'Egyéni lista'!$B$4:$L$263,3,0),0)</f>
        <v>0</v>
      </c>
      <c r="E22" s="7">
        <f>IFERROR(VLOOKUP(B22,'Egyéni lista'!$B$4:$L$263,4,0),0)</f>
        <v>0</v>
      </c>
      <c r="F22" s="7">
        <f>IFERROR(VLOOKUP(B22,'Egyéni lista'!$B$4:$L$263,5,0),0)</f>
        <v>0</v>
      </c>
      <c r="G22" s="7">
        <f>IFERROR(VLOOKUP(B22,'Egyéni lista'!$B$4:$L$263,6,0),0)</f>
        <v>0</v>
      </c>
      <c r="H22" s="7">
        <f>IFERROR(VLOOKUP(B22,'Egyéni lista'!$B$4:$L$263,7,0),0)</f>
        <v>0</v>
      </c>
      <c r="I22" s="124">
        <f>IFERROR(VLOOKUP(B22,'Egyéni lista'!$B$4:$L$263,8,0),0)</f>
        <v>0</v>
      </c>
      <c r="J22" s="132">
        <f>IFERROR(VLOOKUP(B22,'Egyéni lista'!$B$4:$L$263,9,0),0)</f>
        <v>0</v>
      </c>
      <c r="K22" s="26">
        <f>IFERROR(VLOOKUP(B22,'Egyéni lista'!$B$4:$L$263,10,0),0)</f>
        <v>0</v>
      </c>
      <c r="L22" s="87">
        <f>IFERROR(VLOOKUP(B22,'Egyéni lista'!$B$4:$L$263,11,0),0)</f>
        <v>0</v>
      </c>
    </row>
    <row r="23" spans="1:12" ht="15.75" hidden="1" customHeight="1" x14ac:dyDescent="0.2">
      <c r="A23" s="80" t="s">
        <v>35</v>
      </c>
      <c r="B23" s="102"/>
      <c r="C23" s="81">
        <f>IFERROR(VLOOKUP(B23,'Egyéni lista'!$B$4:$L$263,2,0),0)</f>
        <v>0</v>
      </c>
      <c r="D23" s="82">
        <f>IFERROR(VLOOKUP(B23,'Egyéni lista'!$B$4:$L$263,3,0),0)</f>
        <v>0</v>
      </c>
      <c r="E23" s="7">
        <f>IFERROR(VLOOKUP(B23,'Egyéni lista'!$B$4:$L$263,4,0),0)</f>
        <v>0</v>
      </c>
      <c r="F23" s="7">
        <f>IFERROR(VLOOKUP(B23,'Egyéni lista'!$B$4:$L$263,5,0),0)</f>
        <v>0</v>
      </c>
      <c r="G23" s="7">
        <f>IFERROR(VLOOKUP(B23,'Egyéni lista'!$B$4:$L$263,6,0),0)</f>
        <v>0</v>
      </c>
      <c r="H23" s="7">
        <f>IFERROR(VLOOKUP(B23,'Egyéni lista'!$B$4:$L$263,7,0),0)</f>
        <v>0</v>
      </c>
      <c r="I23" s="124">
        <f>IFERROR(VLOOKUP(B23,'Egyéni lista'!$B$4:$L$263,8,0),0)</f>
        <v>0</v>
      </c>
      <c r="J23" s="132">
        <f>IFERROR(VLOOKUP(B23,'Egyéni lista'!$B$4:$L$263,9,0),0)</f>
        <v>0</v>
      </c>
      <c r="K23" s="26">
        <f>IFERROR(VLOOKUP(B23,'Egyéni lista'!$B$4:$L$263,10,0),0)</f>
        <v>0</v>
      </c>
      <c r="L23" s="87">
        <f>IFERROR(VLOOKUP(B23,'Egyéni lista'!$B$4:$L$263,11,0),0)</f>
        <v>0</v>
      </c>
    </row>
    <row r="24" spans="1:12" ht="15" hidden="1" customHeight="1" x14ac:dyDescent="0.2">
      <c r="A24" s="80" t="s">
        <v>36</v>
      </c>
      <c r="B24" s="102"/>
      <c r="C24" s="81">
        <f>IFERROR(VLOOKUP(B24,'Egyéni lista'!$B$4:$L$263,2,0),0)</f>
        <v>0</v>
      </c>
      <c r="D24" s="82">
        <f>IFERROR(VLOOKUP(B24,'Egyéni lista'!$B$4:$L$263,3,0),0)</f>
        <v>0</v>
      </c>
      <c r="E24" s="7">
        <f>IFERROR(VLOOKUP(B24,'Egyéni lista'!$B$4:$L$263,4,0),0)</f>
        <v>0</v>
      </c>
      <c r="F24" s="7">
        <f>IFERROR(VLOOKUP(B24,'Egyéni lista'!$B$4:$L$263,5,0),0)</f>
        <v>0</v>
      </c>
      <c r="G24" s="7">
        <f>IFERROR(VLOOKUP(B24,'Egyéni lista'!$B$4:$L$263,6,0),0)</f>
        <v>0</v>
      </c>
      <c r="H24" s="7">
        <f>IFERROR(VLOOKUP(B24,'Egyéni lista'!$B$4:$L$263,7,0),0)</f>
        <v>0</v>
      </c>
      <c r="I24" s="124">
        <f>IFERROR(VLOOKUP(B24,'Egyéni lista'!$B$4:$L$263,8,0),0)</f>
        <v>0</v>
      </c>
      <c r="J24" s="132">
        <f>IFERROR(VLOOKUP(B24,'Egyéni lista'!$B$4:$L$263,9,0),0)</f>
        <v>0</v>
      </c>
      <c r="K24" s="26">
        <f>IFERROR(VLOOKUP(B24,'Egyéni lista'!$B$4:$L$263,10,0),0)</f>
        <v>0</v>
      </c>
      <c r="L24" s="87">
        <f>IFERROR(VLOOKUP(B24,'Egyéni lista'!$B$4:$L$263,11,0),0)</f>
        <v>0</v>
      </c>
    </row>
    <row r="25" spans="1:12" ht="15" hidden="1" customHeight="1" x14ac:dyDescent="0.2">
      <c r="A25" s="80" t="s">
        <v>37</v>
      </c>
      <c r="B25" s="102"/>
      <c r="C25" s="81">
        <f>IFERROR(VLOOKUP(B25,'Egyéni lista'!$B$4:$L$263,2,0),0)</f>
        <v>0</v>
      </c>
      <c r="D25" s="82">
        <f>IFERROR(VLOOKUP(B25,'Egyéni lista'!$B$4:$L$263,3,0),0)</f>
        <v>0</v>
      </c>
      <c r="E25" s="7">
        <f>IFERROR(VLOOKUP(B25,'Egyéni lista'!$B$4:$L$263,4,0),0)</f>
        <v>0</v>
      </c>
      <c r="F25" s="7">
        <f>IFERROR(VLOOKUP(B25,'Egyéni lista'!$B$4:$L$263,5,0),0)</f>
        <v>0</v>
      </c>
      <c r="G25" s="7">
        <f>IFERROR(VLOOKUP(B25,'Egyéni lista'!$B$4:$L$263,6,0),0)</f>
        <v>0</v>
      </c>
      <c r="H25" s="7">
        <f>IFERROR(VLOOKUP(B25,'Egyéni lista'!$B$4:$L$263,7,0),0)</f>
        <v>0</v>
      </c>
      <c r="I25" s="124">
        <f>IFERROR(VLOOKUP(B25,'Egyéni lista'!$B$4:$L$263,8,0),0)</f>
        <v>0</v>
      </c>
      <c r="J25" s="132">
        <f>IFERROR(VLOOKUP(B25,'Egyéni lista'!$B$4:$L$263,9,0),0)</f>
        <v>0</v>
      </c>
      <c r="K25" s="26">
        <f>IFERROR(VLOOKUP(B25,'Egyéni lista'!$B$4:$L$263,10,0),0)</f>
        <v>0</v>
      </c>
      <c r="L25" s="87">
        <f>IFERROR(VLOOKUP(B25,'Egyéni lista'!$B$4:$L$263,11,0),0)</f>
        <v>0</v>
      </c>
    </row>
    <row r="26" spans="1:12" ht="15" hidden="1" customHeight="1" x14ac:dyDescent="0.2">
      <c r="A26" s="80" t="s">
        <v>38</v>
      </c>
      <c r="B26" s="102"/>
      <c r="C26" s="81">
        <f>IFERROR(VLOOKUP(B26,'Egyéni lista'!$B$4:$L$263,2,0),0)</f>
        <v>0</v>
      </c>
      <c r="D26" s="82">
        <f>IFERROR(VLOOKUP(B26,'Egyéni lista'!$B$4:$L$263,3,0),0)</f>
        <v>0</v>
      </c>
      <c r="E26" s="7">
        <f>IFERROR(VLOOKUP(B26,'Egyéni lista'!$B$4:$L$263,4,0),0)</f>
        <v>0</v>
      </c>
      <c r="F26" s="7">
        <f>IFERROR(VLOOKUP(B26,'Egyéni lista'!$B$4:$L$263,5,0),0)</f>
        <v>0</v>
      </c>
      <c r="G26" s="7">
        <f>IFERROR(VLOOKUP(B26,'Egyéni lista'!$B$4:$L$263,6,0),0)</f>
        <v>0</v>
      </c>
      <c r="H26" s="7">
        <f>IFERROR(VLOOKUP(B26,'Egyéni lista'!$B$4:$L$263,7,0),0)</f>
        <v>0</v>
      </c>
      <c r="I26" s="124">
        <f>IFERROR(VLOOKUP(B26,'Egyéni lista'!$B$4:$L$263,8,0),0)</f>
        <v>0</v>
      </c>
      <c r="J26" s="132">
        <f>IFERROR(VLOOKUP(B26,'Egyéni lista'!$B$4:$L$263,9,0),0)</f>
        <v>0</v>
      </c>
      <c r="K26" s="26">
        <f>IFERROR(VLOOKUP(B26,'Egyéni lista'!$B$4:$L$263,10,0),0)</f>
        <v>0</v>
      </c>
      <c r="L26" s="87">
        <f>IFERROR(VLOOKUP(B26,'Egyéni lista'!$B$4:$L$263,11,0),0)</f>
        <v>0</v>
      </c>
    </row>
    <row r="27" spans="1:12" ht="15" hidden="1" customHeight="1" x14ac:dyDescent="0.2">
      <c r="A27" s="80" t="s">
        <v>39</v>
      </c>
      <c r="B27" s="102"/>
      <c r="C27" s="81">
        <f>IFERROR(VLOOKUP(B27,'Egyéni lista'!$B$4:$L$263,2,0),0)</f>
        <v>0</v>
      </c>
      <c r="D27" s="82">
        <f>IFERROR(VLOOKUP(B27,'Egyéni lista'!$B$4:$L$263,3,0),0)</f>
        <v>0</v>
      </c>
      <c r="E27" s="7">
        <f>IFERROR(VLOOKUP(B27,'Egyéni lista'!$B$4:$L$263,4,0),0)</f>
        <v>0</v>
      </c>
      <c r="F27" s="7">
        <f>IFERROR(VLOOKUP(B27,'Egyéni lista'!$B$4:$L$263,5,0),0)</f>
        <v>0</v>
      </c>
      <c r="G27" s="7">
        <f>IFERROR(VLOOKUP(B27,'Egyéni lista'!$B$4:$L$263,6,0),0)</f>
        <v>0</v>
      </c>
      <c r="H27" s="7">
        <f>IFERROR(VLOOKUP(B27,'Egyéni lista'!$B$4:$L$263,7,0),0)</f>
        <v>0</v>
      </c>
      <c r="I27" s="124">
        <f>IFERROR(VLOOKUP(B27,'Egyéni lista'!$B$4:$L$263,8,0),0)</f>
        <v>0</v>
      </c>
      <c r="J27" s="132">
        <f>IFERROR(VLOOKUP(B27,'Egyéni lista'!$B$4:$L$263,9,0),0)</f>
        <v>0</v>
      </c>
      <c r="K27" s="26">
        <f>IFERROR(VLOOKUP(B27,'Egyéni lista'!$B$4:$L$263,10,0),0)</f>
        <v>0</v>
      </c>
      <c r="L27" s="87">
        <f>IFERROR(VLOOKUP(B27,'Egyéni lista'!$B$4:$L$263,11,0),0)</f>
        <v>0</v>
      </c>
    </row>
    <row r="28" spans="1:12" ht="15" hidden="1" customHeight="1" x14ac:dyDescent="0.2">
      <c r="A28" s="80" t="s">
        <v>40</v>
      </c>
      <c r="B28" s="102"/>
      <c r="C28" s="81">
        <f>IFERROR(VLOOKUP(B28,'Egyéni lista'!$B$4:$L$263,2,0),0)</f>
        <v>0</v>
      </c>
      <c r="D28" s="82">
        <f>IFERROR(VLOOKUP(B28,'Egyéni lista'!$B$4:$L$263,3,0),0)</f>
        <v>0</v>
      </c>
      <c r="E28" s="7">
        <f>IFERROR(VLOOKUP(B28,'Egyéni lista'!$B$4:$L$263,4,0),0)</f>
        <v>0</v>
      </c>
      <c r="F28" s="7">
        <f>IFERROR(VLOOKUP(B28,'Egyéni lista'!$B$4:$L$263,5,0),0)</f>
        <v>0</v>
      </c>
      <c r="G28" s="7">
        <f>IFERROR(VLOOKUP(B28,'Egyéni lista'!$B$4:$L$263,6,0),0)</f>
        <v>0</v>
      </c>
      <c r="H28" s="7">
        <f>IFERROR(VLOOKUP(B28,'Egyéni lista'!$B$4:$L$263,7,0),0)</f>
        <v>0</v>
      </c>
      <c r="I28" s="124">
        <f>IFERROR(VLOOKUP(B28,'Egyéni lista'!$B$4:$L$263,8,0),0)</f>
        <v>0</v>
      </c>
      <c r="J28" s="132">
        <f>IFERROR(VLOOKUP(B28,'Egyéni lista'!$B$4:$L$263,9,0),0)</f>
        <v>0</v>
      </c>
      <c r="K28" s="26">
        <f>IFERROR(VLOOKUP(B28,'Egyéni lista'!$B$4:$L$263,10,0),0)</f>
        <v>0</v>
      </c>
      <c r="L28" s="87">
        <f>IFERROR(VLOOKUP(B28,'Egyéni lista'!$B$4:$L$263,11,0),0)</f>
        <v>0</v>
      </c>
    </row>
    <row r="29" spans="1:12" ht="15" hidden="1" customHeight="1" x14ac:dyDescent="0.2">
      <c r="A29" s="80" t="s">
        <v>41</v>
      </c>
      <c r="B29" s="102"/>
      <c r="C29" s="81">
        <f>IFERROR(VLOOKUP(B29,'Egyéni lista'!$B$4:$L$263,2,0),0)</f>
        <v>0</v>
      </c>
      <c r="D29" s="82">
        <f>IFERROR(VLOOKUP(B29,'Egyéni lista'!$B$4:$L$263,3,0),0)</f>
        <v>0</v>
      </c>
      <c r="E29" s="7">
        <f>IFERROR(VLOOKUP(B29,'Egyéni lista'!$B$4:$L$263,4,0),0)</f>
        <v>0</v>
      </c>
      <c r="F29" s="7">
        <f>IFERROR(VLOOKUP(B29,'Egyéni lista'!$B$4:$L$263,5,0),0)</f>
        <v>0</v>
      </c>
      <c r="G29" s="7">
        <f>IFERROR(VLOOKUP(B29,'Egyéni lista'!$B$4:$L$263,6,0),0)</f>
        <v>0</v>
      </c>
      <c r="H29" s="7">
        <f>IFERROR(VLOOKUP(B29,'Egyéni lista'!$B$4:$L$263,7,0),0)</f>
        <v>0</v>
      </c>
      <c r="I29" s="124">
        <f>IFERROR(VLOOKUP(B29,'Egyéni lista'!$B$4:$L$263,8,0),0)</f>
        <v>0</v>
      </c>
      <c r="J29" s="132">
        <f>IFERROR(VLOOKUP(B29,'Egyéni lista'!$B$4:$L$263,9,0),0)</f>
        <v>0</v>
      </c>
      <c r="K29" s="26">
        <f>IFERROR(VLOOKUP(B29,'Egyéni lista'!$B$4:$L$263,10,0),0)</f>
        <v>0</v>
      </c>
      <c r="L29" s="87">
        <f>IFERROR(VLOOKUP(B29,'Egyéni lista'!$B$4:$L$263,11,0),0)</f>
        <v>0</v>
      </c>
    </row>
    <row r="30" spans="1:12" ht="15" hidden="1" customHeight="1" x14ac:dyDescent="0.2">
      <c r="A30" s="80" t="s">
        <v>42</v>
      </c>
      <c r="B30" s="102"/>
      <c r="C30" s="81">
        <f>IFERROR(VLOOKUP(B30,'Egyéni lista'!$B$4:$L$263,2,0),0)</f>
        <v>0</v>
      </c>
      <c r="D30" s="82">
        <f>IFERROR(VLOOKUP(B30,'Egyéni lista'!$B$4:$L$263,3,0),0)</f>
        <v>0</v>
      </c>
      <c r="E30" s="7">
        <f>IFERROR(VLOOKUP(B30,'Egyéni lista'!$B$4:$L$263,4,0),0)</f>
        <v>0</v>
      </c>
      <c r="F30" s="7">
        <f>IFERROR(VLOOKUP(B30,'Egyéni lista'!$B$4:$L$263,5,0),0)</f>
        <v>0</v>
      </c>
      <c r="G30" s="7">
        <f>IFERROR(VLOOKUP(B30,'Egyéni lista'!$B$4:$L$263,6,0),0)</f>
        <v>0</v>
      </c>
      <c r="H30" s="7">
        <f>IFERROR(VLOOKUP(B30,'Egyéni lista'!$B$4:$L$263,7,0),0)</f>
        <v>0</v>
      </c>
      <c r="I30" s="124">
        <f>IFERROR(VLOOKUP(B30,'Egyéni lista'!$B$4:$L$263,8,0),0)</f>
        <v>0</v>
      </c>
      <c r="J30" s="132">
        <f>IFERROR(VLOOKUP(B30,'Egyéni lista'!$B$4:$L$263,9,0),0)</f>
        <v>0</v>
      </c>
      <c r="K30" s="26">
        <f>IFERROR(VLOOKUP(B30,'Egyéni lista'!$B$4:$L$263,10,0),0)</f>
        <v>0</v>
      </c>
      <c r="L30" s="87">
        <f>IFERROR(VLOOKUP(B30,'Egyéni lista'!$B$4:$L$263,11,0),0)</f>
        <v>0</v>
      </c>
    </row>
    <row r="31" spans="1:12" ht="15.75" hidden="1" customHeight="1" x14ac:dyDescent="0.2">
      <c r="A31" s="80" t="s">
        <v>43</v>
      </c>
      <c r="B31" s="102"/>
      <c r="C31" s="81">
        <f>IFERROR(VLOOKUP(B31,'Egyéni lista'!$B$4:$L$263,2,0),0)</f>
        <v>0</v>
      </c>
      <c r="D31" s="82">
        <f>IFERROR(VLOOKUP(B31,'Egyéni lista'!$B$4:$L$263,3,0),0)</f>
        <v>0</v>
      </c>
      <c r="E31" s="7">
        <f>IFERROR(VLOOKUP(B31,'Egyéni lista'!$B$4:$L$263,4,0),0)</f>
        <v>0</v>
      </c>
      <c r="F31" s="7">
        <f>IFERROR(VLOOKUP(B31,'Egyéni lista'!$B$4:$L$263,5,0),0)</f>
        <v>0</v>
      </c>
      <c r="G31" s="7">
        <f>IFERROR(VLOOKUP(B31,'Egyéni lista'!$B$4:$L$263,6,0),0)</f>
        <v>0</v>
      </c>
      <c r="H31" s="7">
        <f>IFERROR(VLOOKUP(B31,'Egyéni lista'!$B$4:$L$263,7,0),0)</f>
        <v>0</v>
      </c>
      <c r="I31" s="124">
        <f>IFERROR(VLOOKUP(B31,'Egyéni lista'!$B$4:$L$263,8,0),0)</f>
        <v>0</v>
      </c>
      <c r="J31" s="132">
        <f>IFERROR(VLOOKUP(B31,'Egyéni lista'!$B$4:$L$263,9,0),0)</f>
        <v>0</v>
      </c>
      <c r="K31" s="26">
        <f>IFERROR(VLOOKUP(B31,'Egyéni lista'!$B$4:$L$263,10,0),0)</f>
        <v>0</v>
      </c>
      <c r="L31" s="87">
        <f>IFERROR(VLOOKUP(B31,'Egyéni lista'!$B$4:$L$263,11,0),0)</f>
        <v>0</v>
      </c>
    </row>
    <row r="32" spans="1:12" ht="15" hidden="1" customHeight="1" x14ac:dyDescent="0.2">
      <c r="A32" s="80" t="s">
        <v>44</v>
      </c>
      <c r="B32" s="102"/>
      <c r="C32" s="81">
        <f>IFERROR(VLOOKUP(B32,'Egyéni lista'!$B$4:$L$263,2,0),0)</f>
        <v>0</v>
      </c>
      <c r="D32" s="82">
        <f>IFERROR(VLOOKUP(B32,'Egyéni lista'!$B$4:$L$263,3,0),0)</f>
        <v>0</v>
      </c>
      <c r="E32" s="7">
        <f>IFERROR(VLOOKUP(B32,'Egyéni lista'!$B$4:$L$263,4,0),0)</f>
        <v>0</v>
      </c>
      <c r="F32" s="7">
        <f>IFERROR(VLOOKUP(B32,'Egyéni lista'!$B$4:$L$263,5,0),0)</f>
        <v>0</v>
      </c>
      <c r="G32" s="7">
        <f>IFERROR(VLOOKUP(B32,'Egyéni lista'!$B$4:$L$263,6,0),0)</f>
        <v>0</v>
      </c>
      <c r="H32" s="7">
        <f>IFERROR(VLOOKUP(B32,'Egyéni lista'!$B$4:$L$263,7,0),0)</f>
        <v>0</v>
      </c>
      <c r="I32" s="124">
        <f>IFERROR(VLOOKUP(B32,'Egyéni lista'!$B$4:$L$263,8,0),0)</f>
        <v>0</v>
      </c>
      <c r="J32" s="132">
        <f>IFERROR(VLOOKUP(B32,'Egyéni lista'!$B$4:$L$263,9,0),0)</f>
        <v>0</v>
      </c>
      <c r="K32" s="26">
        <f>IFERROR(VLOOKUP(B32,'Egyéni lista'!$B$4:$L$263,10,0),0)</f>
        <v>0</v>
      </c>
      <c r="L32" s="87">
        <f>IFERROR(VLOOKUP(B32,'Egyéni lista'!$B$4:$L$263,11,0),0)</f>
        <v>0</v>
      </c>
    </row>
    <row r="33" spans="1:12" ht="15" hidden="1" customHeight="1" x14ac:dyDescent="0.2">
      <c r="A33" s="80" t="s">
        <v>45</v>
      </c>
      <c r="B33" s="102"/>
      <c r="C33" s="81">
        <f>IFERROR(VLOOKUP(B33,'Egyéni lista'!$B$4:$L$263,2,0),0)</f>
        <v>0</v>
      </c>
      <c r="D33" s="82">
        <f>IFERROR(VLOOKUP(B33,'Egyéni lista'!$B$4:$L$263,3,0),0)</f>
        <v>0</v>
      </c>
      <c r="E33" s="7">
        <f>IFERROR(VLOOKUP(B33,'Egyéni lista'!$B$4:$L$263,4,0),0)</f>
        <v>0</v>
      </c>
      <c r="F33" s="7">
        <f>IFERROR(VLOOKUP(B33,'Egyéni lista'!$B$4:$L$263,5,0),0)</f>
        <v>0</v>
      </c>
      <c r="G33" s="7">
        <f>IFERROR(VLOOKUP(B33,'Egyéni lista'!$B$4:$L$263,6,0),0)</f>
        <v>0</v>
      </c>
      <c r="H33" s="7">
        <f>IFERROR(VLOOKUP(B33,'Egyéni lista'!$B$4:$L$263,7,0),0)</f>
        <v>0</v>
      </c>
      <c r="I33" s="124">
        <f>IFERROR(VLOOKUP(B33,'Egyéni lista'!$B$4:$L$263,8,0),0)</f>
        <v>0</v>
      </c>
      <c r="J33" s="132">
        <f>IFERROR(VLOOKUP(B33,'Egyéni lista'!$B$4:$L$263,9,0),0)</f>
        <v>0</v>
      </c>
      <c r="K33" s="26">
        <f>IFERROR(VLOOKUP(B33,'Egyéni lista'!$B$4:$L$263,10,0),0)</f>
        <v>0</v>
      </c>
      <c r="L33" s="87">
        <f>IFERROR(VLOOKUP(B33,'Egyéni lista'!$B$4:$L$263,11,0),0)</f>
        <v>0</v>
      </c>
    </row>
    <row r="34" spans="1:12" ht="15" hidden="1" customHeight="1" x14ac:dyDescent="0.2">
      <c r="A34" s="80" t="s">
        <v>46</v>
      </c>
      <c r="B34" s="102"/>
      <c r="C34" s="81">
        <f>IFERROR(VLOOKUP(B34,'Egyéni lista'!$B$4:$L$263,2,0),0)</f>
        <v>0</v>
      </c>
      <c r="D34" s="82">
        <f>IFERROR(VLOOKUP(B34,'Egyéni lista'!$B$4:$L$263,3,0),0)</f>
        <v>0</v>
      </c>
      <c r="E34" s="7">
        <f>IFERROR(VLOOKUP(B34,'Egyéni lista'!$B$4:$L$263,4,0),0)</f>
        <v>0</v>
      </c>
      <c r="F34" s="7">
        <f>IFERROR(VLOOKUP(B34,'Egyéni lista'!$B$4:$L$263,5,0),0)</f>
        <v>0</v>
      </c>
      <c r="G34" s="7">
        <f>IFERROR(VLOOKUP(B34,'Egyéni lista'!$B$4:$L$263,6,0),0)</f>
        <v>0</v>
      </c>
      <c r="H34" s="7">
        <f>IFERROR(VLOOKUP(B34,'Egyéni lista'!$B$4:$L$263,7,0),0)</f>
        <v>0</v>
      </c>
      <c r="I34" s="124">
        <f>IFERROR(VLOOKUP(B34,'Egyéni lista'!$B$4:$L$263,8,0),0)</f>
        <v>0</v>
      </c>
      <c r="J34" s="132">
        <f>IFERROR(VLOOKUP(B34,'Egyéni lista'!$B$4:$L$263,9,0),0)</f>
        <v>0</v>
      </c>
      <c r="K34" s="26">
        <f>IFERROR(VLOOKUP(B34,'Egyéni lista'!$B$4:$L$263,10,0),0)</f>
        <v>0</v>
      </c>
      <c r="L34" s="87">
        <f>IFERROR(VLOOKUP(B34,'Egyéni lista'!$B$4:$L$263,11,0),0)</f>
        <v>0</v>
      </c>
    </row>
    <row r="35" spans="1:12" ht="15.75" hidden="1" customHeight="1" x14ac:dyDescent="0.2">
      <c r="A35" s="80" t="s">
        <v>47</v>
      </c>
      <c r="B35" s="102"/>
      <c r="C35" s="81">
        <f>IFERROR(VLOOKUP(B35,'Egyéni lista'!$B$4:$L$263,2,0),0)</f>
        <v>0</v>
      </c>
      <c r="D35" s="82">
        <f>IFERROR(VLOOKUP(B35,'Egyéni lista'!$B$4:$L$263,3,0),0)</f>
        <v>0</v>
      </c>
      <c r="E35" s="7">
        <f>IFERROR(VLOOKUP(B35,'Egyéni lista'!$B$4:$L$263,4,0),0)</f>
        <v>0</v>
      </c>
      <c r="F35" s="7">
        <f>IFERROR(VLOOKUP(B35,'Egyéni lista'!$B$4:$L$263,5,0),0)</f>
        <v>0</v>
      </c>
      <c r="G35" s="7">
        <f>IFERROR(VLOOKUP(B35,'Egyéni lista'!$B$4:$L$263,6,0),0)</f>
        <v>0</v>
      </c>
      <c r="H35" s="7">
        <f>IFERROR(VLOOKUP(B35,'Egyéni lista'!$B$4:$L$263,7,0),0)</f>
        <v>0</v>
      </c>
      <c r="I35" s="124">
        <f>IFERROR(VLOOKUP(B35,'Egyéni lista'!$B$4:$L$263,8,0),0)</f>
        <v>0</v>
      </c>
      <c r="J35" s="132">
        <f>IFERROR(VLOOKUP(B35,'Egyéni lista'!$B$4:$L$263,9,0),0)</f>
        <v>0</v>
      </c>
      <c r="K35" s="26">
        <f>IFERROR(VLOOKUP(B35,'Egyéni lista'!$B$4:$L$263,10,0),0)</f>
        <v>0</v>
      </c>
      <c r="L35" s="87">
        <f>IFERROR(VLOOKUP(B35,'Egyéni lista'!$B$4:$L$263,11,0),0)</f>
        <v>0</v>
      </c>
    </row>
    <row r="36" spans="1:12" ht="15" hidden="1" customHeight="1" x14ac:dyDescent="0.2">
      <c r="A36" s="80" t="s">
        <v>48</v>
      </c>
      <c r="B36" s="103"/>
      <c r="C36" s="81">
        <f>IFERROR(VLOOKUP(B36,'Egyéni lista'!$B$4:$L$263,2,0),0)</f>
        <v>0</v>
      </c>
      <c r="D36" s="82">
        <f>IFERROR(VLOOKUP(B36,'Egyéni lista'!$B$4:$L$263,3,0),0)</f>
        <v>0</v>
      </c>
      <c r="E36" s="7">
        <f>IFERROR(VLOOKUP(B36,'Egyéni lista'!$B$4:$L$263,4,0),0)</f>
        <v>0</v>
      </c>
      <c r="F36" s="7">
        <f>IFERROR(VLOOKUP(B36,'Egyéni lista'!$B$4:$L$263,5,0),0)</f>
        <v>0</v>
      </c>
      <c r="G36" s="7">
        <f>IFERROR(VLOOKUP(B36,'Egyéni lista'!$B$4:$L$263,6,0),0)</f>
        <v>0</v>
      </c>
      <c r="H36" s="7">
        <f>IFERROR(VLOOKUP(B36,'Egyéni lista'!$B$4:$L$263,7,0),0)</f>
        <v>0</v>
      </c>
      <c r="I36" s="124">
        <f>IFERROR(VLOOKUP(B36,'Egyéni lista'!$B$4:$L$263,8,0),0)</f>
        <v>0</v>
      </c>
      <c r="J36" s="132">
        <f>IFERROR(VLOOKUP(B36,'Egyéni lista'!$B$4:$L$263,9,0),0)</f>
        <v>0</v>
      </c>
      <c r="K36" s="26">
        <f>IFERROR(VLOOKUP(B36,'Egyéni lista'!$B$4:$L$263,10,0),0)</f>
        <v>0</v>
      </c>
      <c r="L36" s="87">
        <f>IFERROR(VLOOKUP(B36,'Egyéni lista'!$B$4:$L$263,11,0),0)</f>
        <v>0</v>
      </c>
    </row>
    <row r="37" spans="1:12" ht="15" hidden="1" customHeight="1" x14ac:dyDescent="0.2">
      <c r="A37" s="80" t="s">
        <v>49</v>
      </c>
      <c r="B37" s="103"/>
      <c r="C37" s="81">
        <f>IFERROR(VLOOKUP(B37,'Egyéni lista'!$B$4:$L$263,2,0),0)</f>
        <v>0</v>
      </c>
      <c r="D37" s="82">
        <f>IFERROR(VLOOKUP(B37,'Egyéni lista'!$B$4:$L$263,3,0),0)</f>
        <v>0</v>
      </c>
      <c r="E37" s="7">
        <f>IFERROR(VLOOKUP(B37,'Egyéni lista'!$B$4:$L$263,4,0),0)</f>
        <v>0</v>
      </c>
      <c r="F37" s="7">
        <f>IFERROR(VLOOKUP(B37,'Egyéni lista'!$B$4:$L$263,5,0),0)</f>
        <v>0</v>
      </c>
      <c r="G37" s="7">
        <f>IFERROR(VLOOKUP(B37,'Egyéni lista'!$B$4:$L$263,6,0),0)</f>
        <v>0</v>
      </c>
      <c r="H37" s="7">
        <f>IFERROR(VLOOKUP(B37,'Egyéni lista'!$B$4:$L$263,7,0),0)</f>
        <v>0</v>
      </c>
      <c r="I37" s="124">
        <f>IFERROR(VLOOKUP(B37,'Egyéni lista'!$B$4:$L$263,8,0),0)</f>
        <v>0</v>
      </c>
      <c r="J37" s="132">
        <f>IFERROR(VLOOKUP(B37,'Egyéni lista'!$B$4:$L$263,9,0),0)</f>
        <v>0</v>
      </c>
      <c r="K37" s="26">
        <f>IFERROR(VLOOKUP(B37,'Egyéni lista'!$B$4:$L$263,10,0),0)</f>
        <v>0</v>
      </c>
      <c r="L37" s="87">
        <f>IFERROR(VLOOKUP(B37,'Egyéni lista'!$B$4:$L$263,11,0),0)</f>
        <v>0</v>
      </c>
    </row>
    <row r="38" spans="1:12" ht="15" hidden="1" customHeight="1" x14ac:dyDescent="0.2">
      <c r="A38" s="80" t="s">
        <v>50</v>
      </c>
      <c r="B38" s="103"/>
      <c r="C38" s="81">
        <f>IFERROR(VLOOKUP(B38,'Egyéni lista'!$B$4:$L$263,2,0),0)</f>
        <v>0</v>
      </c>
      <c r="D38" s="82">
        <f>IFERROR(VLOOKUP(B38,'Egyéni lista'!$B$4:$L$263,3,0),0)</f>
        <v>0</v>
      </c>
      <c r="E38" s="7">
        <f>IFERROR(VLOOKUP(B38,'Egyéni lista'!$B$4:$L$263,4,0),0)</f>
        <v>0</v>
      </c>
      <c r="F38" s="7">
        <f>IFERROR(VLOOKUP(B38,'Egyéni lista'!$B$4:$L$263,5,0),0)</f>
        <v>0</v>
      </c>
      <c r="G38" s="7">
        <f>IFERROR(VLOOKUP(B38,'Egyéni lista'!$B$4:$L$263,6,0),0)</f>
        <v>0</v>
      </c>
      <c r="H38" s="7">
        <f>IFERROR(VLOOKUP(B38,'Egyéni lista'!$B$4:$L$263,7,0),0)</f>
        <v>0</v>
      </c>
      <c r="I38" s="124">
        <f>IFERROR(VLOOKUP(B38,'Egyéni lista'!$B$4:$L$263,8,0),0)</f>
        <v>0</v>
      </c>
      <c r="J38" s="132">
        <f>IFERROR(VLOOKUP(B38,'Egyéni lista'!$B$4:$L$263,9,0),0)</f>
        <v>0</v>
      </c>
      <c r="K38" s="26">
        <f>IFERROR(VLOOKUP(B38,'Egyéni lista'!$B$4:$L$263,10,0),0)</f>
        <v>0</v>
      </c>
      <c r="L38" s="87">
        <f>IFERROR(VLOOKUP(B38,'Egyéni lista'!$B$4:$L$263,11,0),0)</f>
        <v>0</v>
      </c>
    </row>
    <row r="39" spans="1:12" ht="15.75" hidden="1" customHeight="1" x14ac:dyDescent="0.2">
      <c r="A39" s="80" t="s">
        <v>51</v>
      </c>
      <c r="B39" s="103"/>
      <c r="C39" s="81">
        <f>IFERROR(VLOOKUP(B39,'Egyéni lista'!$B$4:$L$263,2,0),0)</f>
        <v>0</v>
      </c>
      <c r="D39" s="82">
        <f>IFERROR(VLOOKUP(B39,'Egyéni lista'!$B$4:$L$263,3,0),0)</f>
        <v>0</v>
      </c>
      <c r="E39" s="7">
        <f>IFERROR(VLOOKUP(B39,'Egyéni lista'!$B$4:$L$263,4,0),0)</f>
        <v>0</v>
      </c>
      <c r="F39" s="7">
        <f>IFERROR(VLOOKUP(B39,'Egyéni lista'!$B$4:$L$263,5,0),0)</f>
        <v>0</v>
      </c>
      <c r="G39" s="7">
        <f>IFERROR(VLOOKUP(B39,'Egyéni lista'!$B$4:$L$263,6,0),0)</f>
        <v>0</v>
      </c>
      <c r="H39" s="7">
        <f>IFERROR(VLOOKUP(B39,'Egyéni lista'!$B$4:$L$263,7,0),0)</f>
        <v>0</v>
      </c>
      <c r="I39" s="124">
        <f>IFERROR(VLOOKUP(B39,'Egyéni lista'!$B$4:$L$263,8,0),0)</f>
        <v>0</v>
      </c>
      <c r="J39" s="132">
        <f>IFERROR(VLOOKUP(B39,'Egyéni lista'!$B$4:$L$263,9,0),0)</f>
        <v>0</v>
      </c>
      <c r="K39" s="26">
        <f>IFERROR(VLOOKUP(B39,'Egyéni lista'!$B$4:$L$263,10,0),0)</f>
        <v>0</v>
      </c>
      <c r="L39" s="87">
        <f>IFERROR(VLOOKUP(B39,'Egyéni lista'!$B$4:$L$263,11,0),0)</f>
        <v>0</v>
      </c>
    </row>
    <row r="40" spans="1:12" ht="15" hidden="1" customHeight="1" x14ac:dyDescent="0.2">
      <c r="A40" s="80" t="s">
        <v>52</v>
      </c>
      <c r="B40" s="103"/>
      <c r="C40" s="81">
        <f>IFERROR(VLOOKUP(B40,'Egyéni lista'!$B$4:$L$263,2,0),0)</f>
        <v>0</v>
      </c>
      <c r="D40" s="82">
        <f>IFERROR(VLOOKUP(B40,'Egyéni lista'!$B$4:$L$263,3,0),0)</f>
        <v>0</v>
      </c>
      <c r="E40" s="7">
        <f>IFERROR(VLOOKUP(B40,'Egyéni lista'!$B$4:$L$263,4,0),0)</f>
        <v>0</v>
      </c>
      <c r="F40" s="7">
        <f>IFERROR(VLOOKUP(B40,'Egyéni lista'!$B$4:$L$263,5,0),0)</f>
        <v>0</v>
      </c>
      <c r="G40" s="7">
        <f>IFERROR(VLOOKUP(B40,'Egyéni lista'!$B$4:$L$263,6,0),0)</f>
        <v>0</v>
      </c>
      <c r="H40" s="7">
        <f>IFERROR(VLOOKUP(B40,'Egyéni lista'!$B$4:$L$263,7,0),0)</f>
        <v>0</v>
      </c>
      <c r="I40" s="124">
        <f>IFERROR(VLOOKUP(B40,'Egyéni lista'!$B$4:$L$263,8,0),0)</f>
        <v>0</v>
      </c>
      <c r="J40" s="132">
        <f>IFERROR(VLOOKUP(B40,'Egyéni lista'!$B$4:$L$263,9,0),0)</f>
        <v>0</v>
      </c>
      <c r="K40" s="26">
        <f>IFERROR(VLOOKUP(B40,'Egyéni lista'!$B$4:$L$263,10,0),0)</f>
        <v>0</v>
      </c>
      <c r="L40" s="87">
        <f>IFERROR(VLOOKUP(B40,'Egyéni lista'!$B$4:$L$263,11,0),0)</f>
        <v>0</v>
      </c>
    </row>
    <row r="41" spans="1:12" ht="15" hidden="1" customHeight="1" x14ac:dyDescent="0.2">
      <c r="A41" s="80" t="s">
        <v>53</v>
      </c>
      <c r="B41" s="103"/>
      <c r="C41" s="81">
        <f>IFERROR(VLOOKUP(B41,'Egyéni lista'!$B$4:$L$263,2,0),0)</f>
        <v>0</v>
      </c>
      <c r="D41" s="82">
        <f>IFERROR(VLOOKUP(B41,'Egyéni lista'!$B$4:$L$263,3,0),0)</f>
        <v>0</v>
      </c>
      <c r="E41" s="31">
        <f>IFERROR(VLOOKUP(B41,'Egyéni lista'!$B$4:$L$263,4,0),0)</f>
        <v>0</v>
      </c>
      <c r="F41" s="31">
        <f>IFERROR(VLOOKUP(B41,'Egyéni lista'!$B$4:$L$263,5,0),0)</f>
        <v>0</v>
      </c>
      <c r="G41" s="31">
        <f>IFERROR(VLOOKUP(B41,'Egyéni lista'!$B$4:$L$263,6,0),0)</f>
        <v>0</v>
      </c>
      <c r="H41" s="31">
        <f>IFERROR(VLOOKUP(B41,'Egyéni lista'!$B$4:$L$263,7,0),0)</f>
        <v>0</v>
      </c>
      <c r="I41" s="127">
        <f>IFERROR(VLOOKUP(B41,'Egyéni lista'!$B$4:$L$263,8,0),0)</f>
        <v>0</v>
      </c>
      <c r="J41" s="132">
        <f>IFERROR(VLOOKUP(B41,'Egyéni lista'!$B$4:$L$263,9,0),0)</f>
        <v>0</v>
      </c>
      <c r="K41" s="26">
        <f>IFERROR(VLOOKUP(B41,'Egyéni lista'!$B$4:$L$263,10,0),0)</f>
        <v>0</v>
      </c>
      <c r="L41" s="87">
        <f>IFERROR(VLOOKUP(B41,'Egyéni lista'!$B$4:$L$263,11,0),0)</f>
        <v>0</v>
      </c>
    </row>
    <row r="42" spans="1:12" ht="15" hidden="1" customHeight="1" x14ac:dyDescent="0.2">
      <c r="A42" s="80" t="s">
        <v>54</v>
      </c>
      <c r="B42" s="103"/>
      <c r="C42" s="81">
        <f>IFERROR(VLOOKUP(B42,'Egyéni lista'!$B$4:$L$263,2,0),0)</f>
        <v>0</v>
      </c>
      <c r="D42" s="82">
        <f>IFERROR(VLOOKUP(B42,'Egyéni lista'!$B$4:$L$263,3,0),0)</f>
        <v>0</v>
      </c>
      <c r="E42" s="32">
        <f>IFERROR(VLOOKUP(B42,'Egyéni lista'!$B$4:$L$263,4,0),0)</f>
        <v>0</v>
      </c>
      <c r="F42" s="32">
        <f>IFERROR(VLOOKUP(B42,'Egyéni lista'!$B$4:$L$263,5,0),0)</f>
        <v>0</v>
      </c>
      <c r="G42" s="32">
        <f>IFERROR(VLOOKUP(B42,'Egyéni lista'!$B$4:$L$263,6,0),0)</f>
        <v>0</v>
      </c>
      <c r="H42" s="32">
        <f>IFERROR(VLOOKUP(B42,'Egyéni lista'!$B$4:$L$263,7,0),0)</f>
        <v>0</v>
      </c>
      <c r="I42" s="128">
        <f>IFERROR(VLOOKUP(B42,'Egyéni lista'!$B$4:$L$263,8,0),0)</f>
        <v>0</v>
      </c>
      <c r="J42" s="198">
        <f>IFERROR(VLOOKUP(B42,'Egyéni lista'!$B$4:$L$263,9,0),0)</f>
        <v>0</v>
      </c>
      <c r="K42" s="26">
        <f>IFERROR(VLOOKUP(B42,'Egyéni lista'!$B$4:$L$263,10,0),0)</f>
        <v>0</v>
      </c>
      <c r="L42" s="87">
        <f>IFERROR(VLOOKUP(B42,'Egyéni lista'!$B$4:$L$263,11,0),0)</f>
        <v>0</v>
      </c>
    </row>
    <row r="43" spans="1:12" ht="15.75" hidden="1" customHeight="1" x14ac:dyDescent="0.2">
      <c r="A43" s="80" t="s">
        <v>55</v>
      </c>
      <c r="B43" s="103"/>
      <c r="C43" s="81">
        <f>IFERROR(VLOOKUP(B43,'Egyéni lista'!$B$4:$L$263,2,0),0)</f>
        <v>0</v>
      </c>
      <c r="D43" s="82">
        <f>IFERROR(VLOOKUP(B43,'Egyéni lista'!$B$4:$L$263,3,0),0)</f>
        <v>0</v>
      </c>
      <c r="E43" s="32">
        <f>IFERROR(VLOOKUP(B43,'Egyéni lista'!$B$4:$L$263,4,0),0)</f>
        <v>0</v>
      </c>
      <c r="F43" s="32">
        <f>IFERROR(VLOOKUP(B43,'Egyéni lista'!$B$4:$L$263,5,0),0)</f>
        <v>0</v>
      </c>
      <c r="G43" s="32">
        <f>IFERROR(VLOOKUP(B43,'Egyéni lista'!$B$4:$L$263,6,0),0)</f>
        <v>0</v>
      </c>
      <c r="H43" s="32">
        <f>IFERROR(VLOOKUP(B43,'Egyéni lista'!$B$4:$L$263,7,0),0)</f>
        <v>0</v>
      </c>
      <c r="I43" s="128">
        <f>IFERROR(VLOOKUP(B43,'Egyéni lista'!$B$4:$L$263,8,0),0)</f>
        <v>0</v>
      </c>
      <c r="J43" s="198">
        <f>IFERROR(VLOOKUP(B43,'Egyéni lista'!$B$4:$L$263,9,0),0)</f>
        <v>0</v>
      </c>
      <c r="K43" s="26">
        <f>IFERROR(VLOOKUP(B43,'Egyéni lista'!$B$4:$L$263,10,0),0)</f>
        <v>0</v>
      </c>
      <c r="L43" s="87">
        <f>IFERROR(VLOOKUP(B43,'Egyéni lista'!$B$4:$L$263,11,0),0)</f>
        <v>0</v>
      </c>
    </row>
    <row r="44" spans="1:12" ht="15" hidden="1" customHeight="1" x14ac:dyDescent="0.2">
      <c r="A44" s="80" t="s">
        <v>56</v>
      </c>
      <c r="B44" s="103"/>
      <c r="C44" s="81">
        <f>IFERROR(VLOOKUP(B44,'Egyéni lista'!$B$4:$L$263,2,0),0)</f>
        <v>0</v>
      </c>
      <c r="D44" s="82">
        <f>IFERROR(VLOOKUP(B44,'Egyéni lista'!$B$4:$L$263,3,0),0)</f>
        <v>0</v>
      </c>
      <c r="E44" s="32">
        <f>IFERROR(VLOOKUP(B44,'Egyéni lista'!$B$4:$L$263,4,0),0)</f>
        <v>0</v>
      </c>
      <c r="F44" s="32">
        <f>IFERROR(VLOOKUP(B44,'Egyéni lista'!$B$4:$L$263,5,0),0)</f>
        <v>0</v>
      </c>
      <c r="G44" s="32">
        <f>IFERROR(VLOOKUP(B44,'Egyéni lista'!$B$4:$L$263,6,0),0)</f>
        <v>0</v>
      </c>
      <c r="H44" s="32">
        <f>IFERROR(VLOOKUP(B44,'Egyéni lista'!$B$4:$L$263,7,0),0)</f>
        <v>0</v>
      </c>
      <c r="I44" s="128">
        <f>IFERROR(VLOOKUP(B44,'Egyéni lista'!$B$4:$L$263,8,0),0)</f>
        <v>0</v>
      </c>
      <c r="J44" s="198">
        <f>IFERROR(VLOOKUP(B44,'Egyéni lista'!$B$4:$L$263,9,0),0)</f>
        <v>0</v>
      </c>
      <c r="K44" s="26">
        <f>IFERROR(VLOOKUP(B44,'Egyéni lista'!$B$4:$L$263,10,0),0)</f>
        <v>0</v>
      </c>
      <c r="L44" s="87">
        <f>IFERROR(VLOOKUP(B44,'Egyéni lista'!$B$4:$L$263,11,0),0)</f>
        <v>0</v>
      </c>
    </row>
    <row r="45" spans="1:12" ht="15" hidden="1" customHeight="1" x14ac:dyDescent="0.2">
      <c r="A45" s="80" t="s">
        <v>57</v>
      </c>
      <c r="B45" s="103"/>
      <c r="C45" s="81">
        <f>IFERROR(VLOOKUP(B45,'Egyéni lista'!$B$4:$L$263,2,0),0)</f>
        <v>0</v>
      </c>
      <c r="D45" s="82">
        <f>IFERROR(VLOOKUP(B45,'Egyéni lista'!$B$4:$L$263,3,0),0)</f>
        <v>0</v>
      </c>
      <c r="E45" s="32">
        <f>IFERROR(VLOOKUP(B45,'Egyéni lista'!$B$4:$L$263,4,0),0)</f>
        <v>0</v>
      </c>
      <c r="F45" s="32">
        <f>IFERROR(VLOOKUP(B45,'Egyéni lista'!$B$4:$L$263,5,0),0)</f>
        <v>0</v>
      </c>
      <c r="G45" s="32">
        <f>IFERROR(VLOOKUP(B45,'Egyéni lista'!$B$4:$L$263,6,0),0)</f>
        <v>0</v>
      </c>
      <c r="H45" s="32">
        <f>IFERROR(VLOOKUP(B45,'Egyéni lista'!$B$4:$L$263,7,0),0)</f>
        <v>0</v>
      </c>
      <c r="I45" s="128">
        <f>IFERROR(VLOOKUP(B45,'Egyéni lista'!$B$4:$L$263,8,0),0)</f>
        <v>0</v>
      </c>
      <c r="J45" s="198">
        <f>IFERROR(VLOOKUP(B45,'Egyéni lista'!$B$4:$L$263,9,0),0)</f>
        <v>0</v>
      </c>
      <c r="K45" s="26">
        <f>IFERROR(VLOOKUP(B45,'Egyéni lista'!$B$4:$L$263,10,0),0)</f>
        <v>0</v>
      </c>
      <c r="L45" s="87">
        <f>IFERROR(VLOOKUP(B45,'Egyéni lista'!$B$4:$L$263,11,0),0)</f>
        <v>0</v>
      </c>
    </row>
    <row r="46" spans="1:12" ht="15" hidden="1" customHeight="1" x14ac:dyDescent="0.2">
      <c r="A46" s="80" t="s">
        <v>58</v>
      </c>
      <c r="B46" s="103"/>
      <c r="C46" s="81">
        <f>IFERROR(VLOOKUP(B46,'Egyéni lista'!$B$4:$L$263,2,0),0)</f>
        <v>0</v>
      </c>
      <c r="D46" s="82">
        <f>IFERROR(VLOOKUP(B46,'Egyéni lista'!$B$4:$L$263,3,0),0)</f>
        <v>0</v>
      </c>
      <c r="E46" s="32">
        <f>IFERROR(VLOOKUP(B46,'Egyéni lista'!$B$4:$L$263,4,0),0)</f>
        <v>0</v>
      </c>
      <c r="F46" s="32">
        <f>IFERROR(VLOOKUP(B46,'Egyéni lista'!$B$4:$L$263,5,0),0)</f>
        <v>0</v>
      </c>
      <c r="G46" s="32">
        <f>IFERROR(VLOOKUP(B46,'Egyéni lista'!$B$4:$L$263,6,0),0)</f>
        <v>0</v>
      </c>
      <c r="H46" s="32">
        <f>IFERROR(VLOOKUP(B46,'Egyéni lista'!$B$4:$L$263,7,0),0)</f>
        <v>0</v>
      </c>
      <c r="I46" s="128">
        <f>IFERROR(VLOOKUP(B46,'Egyéni lista'!$B$4:$L$263,8,0),0)</f>
        <v>0</v>
      </c>
      <c r="J46" s="198">
        <f>IFERROR(VLOOKUP(B46,'Egyéni lista'!$B$4:$L$263,9,0),0)</f>
        <v>0</v>
      </c>
      <c r="K46" s="26">
        <f>IFERROR(VLOOKUP(B46,'Egyéni lista'!$B$4:$L$263,10,0),0)</f>
        <v>0</v>
      </c>
      <c r="L46" s="87">
        <f>IFERROR(VLOOKUP(B46,'Egyéni lista'!$B$4:$L$263,11,0),0)</f>
        <v>0</v>
      </c>
    </row>
    <row r="47" spans="1:12" ht="15.75" hidden="1" customHeight="1" x14ac:dyDescent="0.2">
      <c r="A47" s="80" t="s">
        <v>59</v>
      </c>
      <c r="B47" s="103"/>
      <c r="C47" s="81">
        <f>IFERROR(VLOOKUP(B47,'Egyéni lista'!$B$4:$L$263,2,0),0)</f>
        <v>0</v>
      </c>
      <c r="D47" s="82">
        <f>IFERROR(VLOOKUP(B47,'Egyéni lista'!$B$4:$L$263,3,0),0)</f>
        <v>0</v>
      </c>
      <c r="E47" s="32">
        <f>IFERROR(VLOOKUP(B47,'Egyéni lista'!$B$4:$L$263,4,0),0)</f>
        <v>0</v>
      </c>
      <c r="F47" s="32">
        <f>IFERROR(VLOOKUP(B47,'Egyéni lista'!$B$4:$L$263,5,0),0)</f>
        <v>0</v>
      </c>
      <c r="G47" s="32">
        <f>IFERROR(VLOOKUP(B47,'Egyéni lista'!$B$4:$L$263,6,0),0)</f>
        <v>0</v>
      </c>
      <c r="H47" s="32">
        <f>IFERROR(VLOOKUP(B47,'Egyéni lista'!$B$4:$L$263,7,0),0)</f>
        <v>0</v>
      </c>
      <c r="I47" s="128">
        <f>IFERROR(VLOOKUP(B47,'Egyéni lista'!$B$4:$L$263,8,0),0)</f>
        <v>0</v>
      </c>
      <c r="J47" s="198">
        <f>IFERROR(VLOOKUP(B47,'Egyéni lista'!$B$4:$L$263,9,0),0)</f>
        <v>0</v>
      </c>
      <c r="K47" s="26">
        <f>IFERROR(VLOOKUP(B47,'Egyéni lista'!$B$4:$L$263,10,0),0)</f>
        <v>0</v>
      </c>
      <c r="L47" s="87">
        <f>IFERROR(VLOOKUP(B47,'Egyéni lista'!$B$4:$L$263,11,0),0)</f>
        <v>0</v>
      </c>
    </row>
    <row r="48" spans="1:12" ht="15" hidden="1" customHeight="1" x14ac:dyDescent="0.2">
      <c r="A48" s="80" t="s">
        <v>60</v>
      </c>
      <c r="B48" s="103"/>
      <c r="C48" s="81">
        <f>IFERROR(VLOOKUP(B48,'Egyéni lista'!$B$4:$L$263,2,0),0)</f>
        <v>0</v>
      </c>
      <c r="D48" s="82">
        <f>IFERROR(VLOOKUP(B48,'Egyéni lista'!$B$4:$L$263,3,0),0)</f>
        <v>0</v>
      </c>
      <c r="E48" s="32">
        <f>IFERROR(VLOOKUP(B48,'Egyéni lista'!$B$4:$L$263,4,0),0)</f>
        <v>0</v>
      </c>
      <c r="F48" s="32">
        <f>IFERROR(VLOOKUP(B48,'Egyéni lista'!$B$4:$L$263,5,0),0)</f>
        <v>0</v>
      </c>
      <c r="G48" s="32">
        <f>IFERROR(VLOOKUP(B48,'Egyéni lista'!$B$4:$L$263,6,0),0)</f>
        <v>0</v>
      </c>
      <c r="H48" s="32">
        <f>IFERROR(VLOOKUP(B48,'Egyéni lista'!$B$4:$L$263,7,0),0)</f>
        <v>0</v>
      </c>
      <c r="I48" s="128">
        <f>IFERROR(VLOOKUP(B48,'Egyéni lista'!$B$4:$L$263,8,0),0)</f>
        <v>0</v>
      </c>
      <c r="J48" s="198">
        <f>IFERROR(VLOOKUP(B48,'Egyéni lista'!$B$4:$L$263,9,0),0)</f>
        <v>0</v>
      </c>
      <c r="K48" s="26">
        <f>IFERROR(VLOOKUP(B48,'Egyéni lista'!$B$4:$L$263,10,0),0)</f>
        <v>0</v>
      </c>
      <c r="L48" s="87">
        <f>IFERROR(VLOOKUP(B48,'Egyéni lista'!$B$4:$L$263,11,0),0)</f>
        <v>0</v>
      </c>
    </row>
    <row r="49" spans="1:12" ht="15" hidden="1" customHeight="1" x14ac:dyDescent="0.2">
      <c r="A49" s="80" t="s">
        <v>61</v>
      </c>
      <c r="B49" s="103"/>
      <c r="C49" s="81">
        <f>IFERROR(VLOOKUP(B49,'Egyéni lista'!$B$4:$L$263,2,0),0)</f>
        <v>0</v>
      </c>
      <c r="D49" s="82">
        <f>IFERROR(VLOOKUP(B49,'Egyéni lista'!$B$4:$L$263,3,0),0)</f>
        <v>0</v>
      </c>
      <c r="E49" s="32">
        <f>IFERROR(VLOOKUP(B49,'Egyéni lista'!$B$4:$L$263,4,0),0)</f>
        <v>0</v>
      </c>
      <c r="F49" s="32">
        <f>IFERROR(VLOOKUP(B49,'Egyéni lista'!$B$4:$L$263,5,0),0)</f>
        <v>0</v>
      </c>
      <c r="G49" s="32">
        <f>IFERROR(VLOOKUP(B49,'Egyéni lista'!$B$4:$L$263,6,0),0)</f>
        <v>0</v>
      </c>
      <c r="H49" s="32">
        <f>IFERROR(VLOOKUP(B49,'Egyéni lista'!$B$4:$L$263,7,0),0)</f>
        <v>0</v>
      </c>
      <c r="I49" s="128">
        <f>IFERROR(VLOOKUP(B49,'Egyéni lista'!$B$4:$L$263,8,0),0)</f>
        <v>0</v>
      </c>
      <c r="J49" s="198">
        <f>IFERROR(VLOOKUP(B49,'Egyéni lista'!$B$4:$L$263,9,0),0)</f>
        <v>0</v>
      </c>
      <c r="K49" s="26">
        <f>IFERROR(VLOOKUP(B49,'Egyéni lista'!$B$4:$L$263,10,0),0)</f>
        <v>0</v>
      </c>
      <c r="L49" s="87">
        <f>IFERROR(VLOOKUP(B49,'Egyéni lista'!$B$4:$L$263,11,0),0)</f>
        <v>0</v>
      </c>
    </row>
    <row r="50" spans="1:12" ht="15" hidden="1" customHeight="1" x14ac:dyDescent="0.2">
      <c r="A50" s="80" t="s">
        <v>62</v>
      </c>
      <c r="B50" s="103"/>
      <c r="C50" s="81">
        <f>IFERROR(VLOOKUP(B50,'Egyéni lista'!$B$4:$L$263,2,0),0)</f>
        <v>0</v>
      </c>
      <c r="D50" s="82">
        <f>IFERROR(VLOOKUP(B50,'Egyéni lista'!$B$4:$L$263,3,0),0)</f>
        <v>0</v>
      </c>
      <c r="E50" s="32">
        <f>IFERROR(VLOOKUP(B50,'Egyéni lista'!$B$4:$L$263,4,0),0)</f>
        <v>0</v>
      </c>
      <c r="F50" s="32">
        <f>IFERROR(VLOOKUP(B50,'Egyéni lista'!$B$4:$L$263,5,0),0)</f>
        <v>0</v>
      </c>
      <c r="G50" s="32">
        <f>IFERROR(VLOOKUP(B50,'Egyéni lista'!$B$4:$L$263,6,0),0)</f>
        <v>0</v>
      </c>
      <c r="H50" s="32">
        <f>IFERROR(VLOOKUP(B50,'Egyéni lista'!$B$4:$L$263,7,0),0)</f>
        <v>0</v>
      </c>
      <c r="I50" s="128">
        <f>IFERROR(VLOOKUP(B50,'Egyéni lista'!$B$4:$L$263,8,0),0)</f>
        <v>0</v>
      </c>
      <c r="J50" s="198">
        <f>IFERROR(VLOOKUP(B50,'Egyéni lista'!$B$4:$L$263,9,0),0)</f>
        <v>0</v>
      </c>
      <c r="K50" s="26">
        <f>IFERROR(VLOOKUP(B50,'Egyéni lista'!$B$4:$L$263,10,0),0)</f>
        <v>0</v>
      </c>
      <c r="L50" s="87">
        <f>IFERROR(VLOOKUP(B50,'Egyéni lista'!$B$4:$L$263,11,0),0)</f>
        <v>0</v>
      </c>
    </row>
    <row r="51" spans="1:12" ht="15.75" hidden="1" customHeight="1" x14ac:dyDescent="0.2">
      <c r="A51" s="80" t="s">
        <v>63</v>
      </c>
      <c r="B51" s="103"/>
      <c r="C51" s="81">
        <f>IFERROR(VLOOKUP(B51,'Egyéni lista'!$B$4:$L$263,2,0),0)</f>
        <v>0</v>
      </c>
      <c r="D51" s="82">
        <f>IFERROR(VLOOKUP(B51,'Egyéni lista'!$B$4:$L$263,3,0),0)</f>
        <v>0</v>
      </c>
      <c r="E51" s="32">
        <f>IFERROR(VLOOKUP(B51,'Egyéni lista'!$B$4:$L$263,4,0),0)</f>
        <v>0</v>
      </c>
      <c r="F51" s="32">
        <f>IFERROR(VLOOKUP(B51,'Egyéni lista'!$B$4:$L$263,5,0),0)</f>
        <v>0</v>
      </c>
      <c r="G51" s="32">
        <f>IFERROR(VLOOKUP(B51,'Egyéni lista'!$B$4:$L$263,6,0),0)</f>
        <v>0</v>
      </c>
      <c r="H51" s="32">
        <f>IFERROR(VLOOKUP(B51,'Egyéni lista'!$B$4:$L$263,7,0),0)</f>
        <v>0</v>
      </c>
      <c r="I51" s="128">
        <f>IFERROR(VLOOKUP(B51,'Egyéni lista'!$B$4:$L$263,8,0),0)</f>
        <v>0</v>
      </c>
      <c r="J51" s="198">
        <f>IFERROR(VLOOKUP(B51,'Egyéni lista'!$B$4:$L$263,9,0),0)</f>
        <v>0</v>
      </c>
      <c r="K51" s="26">
        <f>IFERROR(VLOOKUP(B51,'Egyéni lista'!$B$4:$L$263,10,0),0)</f>
        <v>0</v>
      </c>
      <c r="L51" s="87">
        <f>IFERROR(VLOOKUP(B51,'Egyéni lista'!$B$4:$L$263,11,0),0)</f>
        <v>0</v>
      </c>
    </row>
    <row r="52" spans="1:12" ht="15" hidden="1" customHeight="1" x14ac:dyDescent="0.2">
      <c r="A52" s="80" t="s">
        <v>64</v>
      </c>
      <c r="B52" s="103"/>
      <c r="C52" s="81">
        <f>IFERROR(VLOOKUP(B52,'Egyéni lista'!$B$4:$L$263,2,0),0)</f>
        <v>0</v>
      </c>
      <c r="D52" s="82">
        <f>IFERROR(VLOOKUP(B52,'Egyéni lista'!$B$4:$L$263,3,0),0)</f>
        <v>0</v>
      </c>
      <c r="E52" s="32">
        <f>IFERROR(VLOOKUP(B52,'Egyéni lista'!$B$4:$L$263,4,0),0)</f>
        <v>0</v>
      </c>
      <c r="F52" s="32">
        <f>IFERROR(VLOOKUP(B52,'Egyéni lista'!$B$4:$L$263,5,0),0)</f>
        <v>0</v>
      </c>
      <c r="G52" s="32">
        <f>IFERROR(VLOOKUP(B52,'Egyéni lista'!$B$4:$L$263,6,0),0)</f>
        <v>0</v>
      </c>
      <c r="H52" s="32">
        <f>IFERROR(VLOOKUP(B52,'Egyéni lista'!$B$4:$L$263,7,0),0)</f>
        <v>0</v>
      </c>
      <c r="I52" s="128">
        <f>IFERROR(VLOOKUP(B52,'Egyéni lista'!$B$4:$L$263,8,0),0)</f>
        <v>0</v>
      </c>
      <c r="J52" s="198">
        <f>IFERROR(VLOOKUP(B52,'Egyéni lista'!$B$4:$L$263,9,0),0)</f>
        <v>0</v>
      </c>
      <c r="K52" s="26">
        <f>IFERROR(VLOOKUP(B52,'Egyéni lista'!$B$4:$L$263,10,0),0)</f>
        <v>0</v>
      </c>
      <c r="L52" s="87">
        <f>IFERROR(VLOOKUP(B52,'Egyéni lista'!$B$4:$L$263,11,0),0)</f>
        <v>0</v>
      </c>
    </row>
    <row r="53" spans="1:12" ht="15" hidden="1" customHeight="1" x14ac:dyDescent="0.2">
      <c r="A53" s="80" t="s">
        <v>65</v>
      </c>
      <c r="B53" s="103"/>
      <c r="C53" s="81">
        <f>IFERROR(VLOOKUP(B53,'Egyéni lista'!$B$4:$L$263,2,0),0)</f>
        <v>0</v>
      </c>
      <c r="D53" s="82">
        <f>IFERROR(VLOOKUP(B53,'Egyéni lista'!$B$4:$L$263,3,0),0)</f>
        <v>0</v>
      </c>
      <c r="E53" s="32">
        <f>IFERROR(VLOOKUP(B53,'Egyéni lista'!$B$4:$L$263,4,0),0)</f>
        <v>0</v>
      </c>
      <c r="F53" s="32">
        <f>IFERROR(VLOOKUP(B53,'Egyéni lista'!$B$4:$L$263,5,0),0)</f>
        <v>0</v>
      </c>
      <c r="G53" s="32">
        <f>IFERROR(VLOOKUP(B53,'Egyéni lista'!$B$4:$L$263,6,0),0)</f>
        <v>0</v>
      </c>
      <c r="H53" s="32">
        <f>IFERROR(VLOOKUP(B53,'Egyéni lista'!$B$4:$L$263,7,0),0)</f>
        <v>0</v>
      </c>
      <c r="I53" s="128">
        <f>IFERROR(VLOOKUP(B53,'Egyéni lista'!$B$4:$L$263,8,0),0)</f>
        <v>0</v>
      </c>
      <c r="J53" s="198">
        <f>IFERROR(VLOOKUP(B53,'Egyéni lista'!$B$4:$L$263,9,0),0)</f>
        <v>0</v>
      </c>
      <c r="K53" s="26">
        <f>IFERROR(VLOOKUP(B53,'Egyéni lista'!$B$4:$L$263,10,0),0)</f>
        <v>0</v>
      </c>
      <c r="L53" s="87">
        <f>IFERROR(VLOOKUP(B53,'Egyéni lista'!$B$4:$L$263,11,0),0)</f>
        <v>0</v>
      </c>
    </row>
    <row r="54" spans="1:12" ht="15" hidden="1" customHeight="1" x14ac:dyDescent="0.2">
      <c r="A54" s="80" t="s">
        <v>66</v>
      </c>
      <c r="B54" s="103"/>
      <c r="C54" s="81">
        <f>IFERROR(VLOOKUP(B54,'Egyéni lista'!$B$4:$L$263,2,0),0)</f>
        <v>0</v>
      </c>
      <c r="D54" s="82">
        <f>IFERROR(VLOOKUP(B54,'Egyéni lista'!$B$4:$L$263,3,0),0)</f>
        <v>0</v>
      </c>
      <c r="E54" s="32">
        <f>IFERROR(VLOOKUP(B54,'Egyéni lista'!$B$4:$L$263,4,0),0)</f>
        <v>0</v>
      </c>
      <c r="F54" s="32">
        <f>IFERROR(VLOOKUP(B54,'Egyéni lista'!$B$4:$L$263,5,0),0)</f>
        <v>0</v>
      </c>
      <c r="G54" s="32">
        <f>IFERROR(VLOOKUP(B54,'Egyéni lista'!$B$4:$L$263,6,0),0)</f>
        <v>0</v>
      </c>
      <c r="H54" s="32">
        <f>IFERROR(VLOOKUP(B54,'Egyéni lista'!$B$4:$L$263,7,0),0)</f>
        <v>0</v>
      </c>
      <c r="I54" s="128">
        <f>IFERROR(VLOOKUP(B54,'Egyéni lista'!$B$4:$L$263,8,0),0)</f>
        <v>0</v>
      </c>
      <c r="J54" s="198">
        <f>IFERROR(VLOOKUP(B54,'Egyéni lista'!$B$4:$L$263,9,0),0)</f>
        <v>0</v>
      </c>
      <c r="K54" s="26">
        <f>IFERROR(VLOOKUP(B54,'Egyéni lista'!$B$4:$L$263,10,0),0)</f>
        <v>0</v>
      </c>
      <c r="L54" s="87">
        <f>IFERROR(VLOOKUP(B54,'Egyéni lista'!$B$4:$L$263,11,0),0)</f>
        <v>0</v>
      </c>
    </row>
    <row r="55" spans="1:12" ht="15.75" hidden="1" customHeight="1" x14ac:dyDescent="0.2">
      <c r="A55" s="80" t="s">
        <v>67</v>
      </c>
      <c r="B55" s="103"/>
      <c r="C55" s="81">
        <f>IFERROR(VLOOKUP(B55,'Egyéni lista'!$B$4:$L$263,2,0),0)</f>
        <v>0</v>
      </c>
      <c r="D55" s="82">
        <f>IFERROR(VLOOKUP(B55,'Egyéni lista'!$B$4:$L$263,3,0),0)</f>
        <v>0</v>
      </c>
      <c r="E55" s="32">
        <f>IFERROR(VLOOKUP(B55,'Egyéni lista'!$B$4:$L$263,4,0),0)</f>
        <v>0</v>
      </c>
      <c r="F55" s="32">
        <f>IFERROR(VLOOKUP(B55,'Egyéni lista'!$B$4:$L$263,5,0),0)</f>
        <v>0</v>
      </c>
      <c r="G55" s="32">
        <f>IFERROR(VLOOKUP(B55,'Egyéni lista'!$B$4:$L$263,6,0),0)</f>
        <v>0</v>
      </c>
      <c r="H55" s="32">
        <f>IFERROR(VLOOKUP(B55,'Egyéni lista'!$B$4:$L$263,7,0),0)</f>
        <v>0</v>
      </c>
      <c r="I55" s="128">
        <f>IFERROR(VLOOKUP(B55,'Egyéni lista'!$B$4:$L$263,8,0),0)</f>
        <v>0</v>
      </c>
      <c r="J55" s="198">
        <f>IFERROR(VLOOKUP(B55,'Egyéni lista'!$B$4:$L$263,9,0),0)</f>
        <v>0</v>
      </c>
      <c r="K55" s="26">
        <f>IFERROR(VLOOKUP(B55,'Egyéni lista'!$B$4:$L$263,10,0),0)</f>
        <v>0</v>
      </c>
      <c r="L55" s="87">
        <f>IFERROR(VLOOKUP(B55,'Egyéni lista'!$B$4:$L$263,11,0),0)</f>
        <v>0</v>
      </c>
    </row>
    <row r="56" spans="1:12" ht="15" hidden="1" customHeight="1" x14ac:dyDescent="0.2">
      <c r="A56" s="80" t="s">
        <v>68</v>
      </c>
      <c r="B56" s="103"/>
      <c r="C56" s="81">
        <f>IFERROR(VLOOKUP(B56,'Egyéni lista'!$B$4:$L$263,2,0),0)</f>
        <v>0</v>
      </c>
      <c r="D56" s="82">
        <f>IFERROR(VLOOKUP(B56,'Egyéni lista'!$B$4:$L$263,3,0),0)</f>
        <v>0</v>
      </c>
      <c r="E56" s="32">
        <f>IFERROR(VLOOKUP(B56,'Egyéni lista'!$B$4:$L$263,4,0),0)</f>
        <v>0</v>
      </c>
      <c r="F56" s="32">
        <f>IFERROR(VLOOKUP(B56,'Egyéni lista'!$B$4:$L$263,5,0),0)</f>
        <v>0</v>
      </c>
      <c r="G56" s="32">
        <f>IFERROR(VLOOKUP(B56,'Egyéni lista'!$B$4:$L$263,6,0),0)</f>
        <v>0</v>
      </c>
      <c r="H56" s="32">
        <f>IFERROR(VLOOKUP(B56,'Egyéni lista'!$B$4:$L$263,7,0),0)</f>
        <v>0</v>
      </c>
      <c r="I56" s="128">
        <f>IFERROR(VLOOKUP(B56,'Egyéni lista'!$B$4:$L$263,8,0),0)</f>
        <v>0</v>
      </c>
      <c r="J56" s="198">
        <f>IFERROR(VLOOKUP(B56,'Egyéni lista'!$B$4:$L$263,9,0),0)</f>
        <v>0</v>
      </c>
      <c r="K56" s="26">
        <f>IFERROR(VLOOKUP(B56,'Egyéni lista'!$B$4:$L$263,10,0),0)</f>
        <v>0</v>
      </c>
      <c r="L56" s="87">
        <f>IFERROR(VLOOKUP(B56,'Egyéni lista'!$B$4:$L$263,11,0),0)</f>
        <v>0</v>
      </c>
    </row>
    <row r="57" spans="1:12" ht="15" hidden="1" customHeight="1" x14ac:dyDescent="0.2">
      <c r="A57" s="80" t="s">
        <v>69</v>
      </c>
      <c r="B57" s="103"/>
      <c r="C57" s="81">
        <f>IFERROR(VLOOKUP(B57,'Egyéni lista'!$B$4:$L$263,2,0),0)</f>
        <v>0</v>
      </c>
      <c r="D57" s="82">
        <f>IFERROR(VLOOKUP(B57,'Egyéni lista'!$B$4:$L$263,3,0),0)</f>
        <v>0</v>
      </c>
      <c r="E57" s="32">
        <f>IFERROR(VLOOKUP(B57,'Egyéni lista'!$B$4:$L$263,4,0),0)</f>
        <v>0</v>
      </c>
      <c r="F57" s="32">
        <f>IFERROR(VLOOKUP(B57,'Egyéni lista'!$B$4:$L$263,5,0),0)</f>
        <v>0</v>
      </c>
      <c r="G57" s="32">
        <f>IFERROR(VLOOKUP(B57,'Egyéni lista'!$B$4:$L$263,6,0),0)</f>
        <v>0</v>
      </c>
      <c r="H57" s="32">
        <f>IFERROR(VLOOKUP(B57,'Egyéni lista'!$B$4:$L$263,7,0),0)</f>
        <v>0</v>
      </c>
      <c r="I57" s="128">
        <f>IFERROR(VLOOKUP(B57,'Egyéni lista'!$B$4:$L$263,8,0),0)</f>
        <v>0</v>
      </c>
      <c r="J57" s="198">
        <f>IFERROR(VLOOKUP(B57,'Egyéni lista'!$B$4:$L$263,9,0),0)</f>
        <v>0</v>
      </c>
      <c r="K57" s="26">
        <f>IFERROR(VLOOKUP(B57,'Egyéni lista'!$B$4:$L$263,10,0),0)</f>
        <v>0</v>
      </c>
      <c r="L57" s="87">
        <f>IFERROR(VLOOKUP(B57,'Egyéni lista'!$B$4:$L$263,11,0),0)</f>
        <v>0</v>
      </c>
    </row>
    <row r="58" spans="1:12" ht="15" hidden="1" customHeight="1" x14ac:dyDescent="0.2">
      <c r="A58" s="80" t="s">
        <v>70</v>
      </c>
      <c r="B58" s="103"/>
      <c r="C58" s="81">
        <f>IFERROR(VLOOKUP(B58,'Egyéni lista'!$B$4:$L$263,2,0),0)</f>
        <v>0</v>
      </c>
      <c r="D58" s="82">
        <f>IFERROR(VLOOKUP(B58,'Egyéni lista'!$B$4:$L$263,3,0),0)</f>
        <v>0</v>
      </c>
      <c r="E58" s="32">
        <f>IFERROR(VLOOKUP(B58,'Egyéni lista'!$B$4:$L$263,4,0),0)</f>
        <v>0</v>
      </c>
      <c r="F58" s="32">
        <f>IFERROR(VLOOKUP(B58,'Egyéni lista'!$B$4:$L$263,5,0),0)</f>
        <v>0</v>
      </c>
      <c r="G58" s="32">
        <f>IFERROR(VLOOKUP(B58,'Egyéni lista'!$B$4:$L$263,6,0),0)</f>
        <v>0</v>
      </c>
      <c r="H58" s="32">
        <f>IFERROR(VLOOKUP(B58,'Egyéni lista'!$B$4:$L$263,7,0),0)</f>
        <v>0</v>
      </c>
      <c r="I58" s="128">
        <f>IFERROR(VLOOKUP(B58,'Egyéni lista'!$B$4:$L$263,8,0),0)</f>
        <v>0</v>
      </c>
      <c r="J58" s="198">
        <f>IFERROR(VLOOKUP(B58,'Egyéni lista'!$B$4:$L$263,9,0),0)</f>
        <v>0</v>
      </c>
      <c r="K58" s="26">
        <f>IFERROR(VLOOKUP(B58,'Egyéni lista'!$B$4:$L$263,10,0),0)</f>
        <v>0</v>
      </c>
      <c r="L58" s="87">
        <f>IFERROR(VLOOKUP(B58,'Egyéni lista'!$B$4:$L$263,11,0),0)</f>
        <v>0</v>
      </c>
    </row>
    <row r="59" spans="1:12" ht="15.75" hidden="1" customHeight="1" x14ac:dyDescent="0.2">
      <c r="A59" s="80" t="s">
        <v>71</v>
      </c>
      <c r="B59" s="103"/>
      <c r="C59" s="81">
        <f>IFERROR(VLOOKUP(B59,'Egyéni lista'!$B$4:$L$263,2,0),0)</f>
        <v>0</v>
      </c>
      <c r="D59" s="82">
        <f>IFERROR(VLOOKUP(B59,'Egyéni lista'!$B$4:$L$263,3,0),0)</f>
        <v>0</v>
      </c>
      <c r="E59" s="32">
        <f>IFERROR(VLOOKUP(B59,'Egyéni lista'!$B$4:$L$263,4,0),0)</f>
        <v>0</v>
      </c>
      <c r="F59" s="32">
        <f>IFERROR(VLOOKUP(B59,'Egyéni lista'!$B$4:$L$263,5,0),0)</f>
        <v>0</v>
      </c>
      <c r="G59" s="32">
        <f>IFERROR(VLOOKUP(B59,'Egyéni lista'!$B$4:$L$263,6,0),0)</f>
        <v>0</v>
      </c>
      <c r="H59" s="32">
        <f>IFERROR(VLOOKUP(B59,'Egyéni lista'!$B$4:$L$263,7,0),0)</f>
        <v>0</v>
      </c>
      <c r="I59" s="128">
        <f>IFERROR(VLOOKUP(B59,'Egyéni lista'!$B$4:$L$263,8,0),0)</f>
        <v>0</v>
      </c>
      <c r="J59" s="198">
        <f>IFERROR(VLOOKUP(B59,'Egyéni lista'!$B$4:$L$263,9,0),0)</f>
        <v>0</v>
      </c>
      <c r="K59" s="26">
        <f>IFERROR(VLOOKUP(B59,'Egyéni lista'!$B$4:$L$263,10,0),0)</f>
        <v>0</v>
      </c>
      <c r="L59" s="87">
        <f>IFERROR(VLOOKUP(B59,'Egyéni lista'!$B$4:$L$263,11,0),0)</f>
        <v>0</v>
      </c>
    </row>
    <row r="60" spans="1:12" ht="15" hidden="1" customHeight="1" x14ac:dyDescent="0.2">
      <c r="A60" s="80" t="s">
        <v>72</v>
      </c>
      <c r="B60" s="103"/>
      <c r="C60" s="81">
        <f>IFERROR(VLOOKUP(B60,'Egyéni lista'!$B$4:$L$263,2,0),0)</f>
        <v>0</v>
      </c>
      <c r="D60" s="82">
        <f>IFERROR(VLOOKUP(B60,'Egyéni lista'!$B$4:$L$263,3,0),0)</f>
        <v>0</v>
      </c>
      <c r="E60" s="32">
        <f>IFERROR(VLOOKUP(B60,'Egyéni lista'!$B$4:$L$263,4,0),0)</f>
        <v>0</v>
      </c>
      <c r="F60" s="32">
        <f>IFERROR(VLOOKUP(B60,'Egyéni lista'!$B$4:$L$263,5,0),0)</f>
        <v>0</v>
      </c>
      <c r="G60" s="32">
        <f>IFERROR(VLOOKUP(B60,'Egyéni lista'!$B$4:$L$263,6,0),0)</f>
        <v>0</v>
      </c>
      <c r="H60" s="32">
        <f>IFERROR(VLOOKUP(B60,'Egyéni lista'!$B$4:$L$263,7,0),0)</f>
        <v>0</v>
      </c>
      <c r="I60" s="128">
        <f>IFERROR(VLOOKUP(B60,'Egyéni lista'!$B$4:$L$263,8,0),0)</f>
        <v>0</v>
      </c>
      <c r="J60" s="198">
        <f>IFERROR(VLOOKUP(B60,'Egyéni lista'!$B$4:$L$263,9,0),0)</f>
        <v>0</v>
      </c>
      <c r="K60" s="26">
        <f>IFERROR(VLOOKUP(B60,'Egyéni lista'!$B$4:$L$263,10,0),0)</f>
        <v>0</v>
      </c>
      <c r="L60" s="87">
        <f>IFERROR(VLOOKUP(B60,'Egyéni lista'!$B$4:$L$263,11,0),0)</f>
        <v>0</v>
      </c>
    </row>
    <row r="61" spans="1:12" ht="15" hidden="1" customHeight="1" x14ac:dyDescent="0.2">
      <c r="A61" s="80" t="s">
        <v>73</v>
      </c>
      <c r="B61" s="103"/>
      <c r="C61" s="81">
        <f>IFERROR(VLOOKUP(B61,'Egyéni lista'!$B$4:$L$263,2,0),0)</f>
        <v>0</v>
      </c>
      <c r="D61" s="82">
        <f>IFERROR(VLOOKUP(B61,'Egyéni lista'!$B$4:$L$263,3,0),0)</f>
        <v>0</v>
      </c>
      <c r="E61" s="32">
        <f>IFERROR(VLOOKUP(B61,'Egyéni lista'!$B$4:$L$263,4,0),0)</f>
        <v>0</v>
      </c>
      <c r="F61" s="32">
        <f>IFERROR(VLOOKUP(B61,'Egyéni lista'!$B$4:$L$263,5,0),0)</f>
        <v>0</v>
      </c>
      <c r="G61" s="32">
        <f>IFERROR(VLOOKUP(B61,'Egyéni lista'!$B$4:$L$263,6,0),0)</f>
        <v>0</v>
      </c>
      <c r="H61" s="32">
        <f>IFERROR(VLOOKUP(B61,'Egyéni lista'!$B$4:$L$263,7,0),0)</f>
        <v>0</v>
      </c>
      <c r="I61" s="128">
        <f>IFERROR(VLOOKUP(B61,'Egyéni lista'!$B$4:$L$263,8,0),0)</f>
        <v>0</v>
      </c>
      <c r="J61" s="198">
        <f>IFERROR(VLOOKUP(B61,'Egyéni lista'!$B$4:$L$263,9,0),0)</f>
        <v>0</v>
      </c>
      <c r="K61" s="26">
        <f>IFERROR(VLOOKUP(B61,'Egyéni lista'!$B$4:$L$263,10,0),0)</f>
        <v>0</v>
      </c>
      <c r="L61" s="87">
        <f>IFERROR(VLOOKUP(B61,'Egyéni lista'!$B$4:$L$263,11,0),0)</f>
        <v>0</v>
      </c>
    </row>
    <row r="62" spans="1:12" ht="15" hidden="1" customHeight="1" x14ac:dyDescent="0.2">
      <c r="A62" s="80" t="s">
        <v>74</v>
      </c>
      <c r="B62" s="103"/>
      <c r="C62" s="81">
        <f>IFERROR(VLOOKUP(B62,'Egyéni lista'!$B$4:$L$263,2,0),0)</f>
        <v>0</v>
      </c>
      <c r="D62" s="82">
        <f>IFERROR(VLOOKUP(B62,'Egyéni lista'!$B$4:$L$263,3,0),0)</f>
        <v>0</v>
      </c>
      <c r="E62" s="32">
        <f>IFERROR(VLOOKUP(B62,'Egyéni lista'!$B$4:$L$263,4,0),0)</f>
        <v>0</v>
      </c>
      <c r="F62" s="32">
        <f>IFERROR(VLOOKUP(B62,'Egyéni lista'!$B$4:$L$263,5,0),0)</f>
        <v>0</v>
      </c>
      <c r="G62" s="32">
        <f>IFERROR(VLOOKUP(B62,'Egyéni lista'!$B$4:$L$263,6,0),0)</f>
        <v>0</v>
      </c>
      <c r="H62" s="32">
        <f>IFERROR(VLOOKUP(B62,'Egyéni lista'!$B$4:$L$263,7,0),0)</f>
        <v>0</v>
      </c>
      <c r="I62" s="128">
        <f>IFERROR(VLOOKUP(B62,'Egyéni lista'!$B$4:$L$263,8,0),0)</f>
        <v>0</v>
      </c>
      <c r="J62" s="198">
        <f>IFERROR(VLOOKUP(B62,'Egyéni lista'!$B$4:$L$263,9,0),0)</f>
        <v>0</v>
      </c>
      <c r="K62" s="26">
        <f>IFERROR(VLOOKUP(B62,'Egyéni lista'!$B$4:$L$263,10,0),0)</f>
        <v>0</v>
      </c>
      <c r="L62" s="87">
        <f>IFERROR(VLOOKUP(B62,'Egyéni lista'!$B$4:$L$263,11,0),0)</f>
        <v>0</v>
      </c>
    </row>
    <row r="63" spans="1:12" ht="15.75" hidden="1" customHeight="1" x14ac:dyDescent="0.2">
      <c r="A63" s="80" t="s">
        <v>75</v>
      </c>
      <c r="B63" s="103"/>
      <c r="C63" s="81">
        <f>IFERROR(VLOOKUP(B63,'Egyéni lista'!$B$4:$L$263,2,0),0)</f>
        <v>0</v>
      </c>
      <c r="D63" s="82">
        <f>IFERROR(VLOOKUP(B63,'Egyéni lista'!$B$4:$L$263,3,0),0)</f>
        <v>0</v>
      </c>
      <c r="E63" s="32">
        <f>IFERROR(VLOOKUP(B63,'Egyéni lista'!$B$4:$L$263,4,0),0)</f>
        <v>0</v>
      </c>
      <c r="F63" s="32">
        <f>IFERROR(VLOOKUP(B63,'Egyéni lista'!$B$4:$L$263,5,0),0)</f>
        <v>0</v>
      </c>
      <c r="G63" s="32">
        <f>IFERROR(VLOOKUP(B63,'Egyéni lista'!$B$4:$L$263,6,0),0)</f>
        <v>0</v>
      </c>
      <c r="H63" s="32">
        <f>IFERROR(VLOOKUP(B63,'Egyéni lista'!$B$4:$L$263,7,0),0)</f>
        <v>0</v>
      </c>
      <c r="I63" s="128">
        <f>IFERROR(VLOOKUP(B63,'Egyéni lista'!$B$4:$L$263,8,0),0)</f>
        <v>0</v>
      </c>
      <c r="J63" s="198">
        <f>IFERROR(VLOOKUP(B63,'Egyéni lista'!$B$4:$L$263,9,0),0)</f>
        <v>0</v>
      </c>
      <c r="K63" s="26">
        <f>IFERROR(VLOOKUP(B63,'Egyéni lista'!$B$4:$L$263,10,0),0)</f>
        <v>0</v>
      </c>
      <c r="L63" s="87">
        <f>IFERROR(VLOOKUP(B63,'Egyéni lista'!$B$4:$L$263,11,0),0)</f>
        <v>0</v>
      </c>
    </row>
    <row r="64" spans="1:12" ht="15" hidden="1" customHeight="1" x14ac:dyDescent="0.2">
      <c r="A64" s="80" t="s">
        <v>76</v>
      </c>
      <c r="B64" s="103"/>
      <c r="C64" s="81">
        <f>IFERROR(VLOOKUP(B64,'Egyéni lista'!$B$4:$L$263,2,0),0)</f>
        <v>0</v>
      </c>
      <c r="D64" s="82">
        <f>IFERROR(VLOOKUP(B64,'Egyéni lista'!$B$4:$L$263,3,0),0)</f>
        <v>0</v>
      </c>
      <c r="E64" s="32">
        <f>IFERROR(VLOOKUP(B64,'Egyéni lista'!$B$4:$L$263,4,0),0)</f>
        <v>0</v>
      </c>
      <c r="F64" s="32">
        <f>IFERROR(VLOOKUP(B64,'Egyéni lista'!$B$4:$L$263,5,0),0)</f>
        <v>0</v>
      </c>
      <c r="G64" s="32">
        <f>IFERROR(VLOOKUP(B64,'Egyéni lista'!$B$4:$L$263,6,0),0)</f>
        <v>0</v>
      </c>
      <c r="H64" s="32">
        <f>IFERROR(VLOOKUP(B64,'Egyéni lista'!$B$4:$L$263,7,0),0)</f>
        <v>0</v>
      </c>
      <c r="I64" s="128">
        <f>IFERROR(VLOOKUP(B64,'Egyéni lista'!$B$4:$L$263,8,0),0)</f>
        <v>0</v>
      </c>
      <c r="J64" s="198">
        <f>IFERROR(VLOOKUP(B64,'Egyéni lista'!$B$4:$L$263,9,0),0)</f>
        <v>0</v>
      </c>
      <c r="K64" s="26">
        <f>IFERROR(VLOOKUP(B64,'Egyéni lista'!$B$4:$L$263,10,0),0)</f>
        <v>0</v>
      </c>
      <c r="L64" s="87">
        <f>IFERROR(VLOOKUP(B64,'Egyéni lista'!$B$4:$L$263,11,0),0)</f>
        <v>0</v>
      </c>
    </row>
    <row r="65" spans="1:12" ht="15" hidden="1" customHeight="1" x14ac:dyDescent="0.2">
      <c r="A65" s="80" t="s">
        <v>77</v>
      </c>
      <c r="B65" s="103"/>
      <c r="C65" s="81">
        <f>IFERROR(VLOOKUP(B65,'Egyéni lista'!$B$4:$L$263,2,0),0)</f>
        <v>0</v>
      </c>
      <c r="D65" s="82">
        <f>IFERROR(VLOOKUP(B65,'Egyéni lista'!$B$4:$L$263,3,0),0)</f>
        <v>0</v>
      </c>
      <c r="E65" s="32">
        <f>IFERROR(VLOOKUP(B65,'Egyéni lista'!$B$4:$L$263,4,0),0)</f>
        <v>0</v>
      </c>
      <c r="F65" s="32">
        <f>IFERROR(VLOOKUP(B65,'Egyéni lista'!$B$4:$L$263,5,0),0)</f>
        <v>0</v>
      </c>
      <c r="G65" s="32">
        <f>IFERROR(VLOOKUP(B65,'Egyéni lista'!$B$4:$L$263,6,0),0)</f>
        <v>0</v>
      </c>
      <c r="H65" s="32">
        <f>IFERROR(VLOOKUP(B65,'Egyéni lista'!$B$4:$L$263,7,0),0)</f>
        <v>0</v>
      </c>
      <c r="I65" s="128">
        <f>IFERROR(VLOOKUP(B65,'Egyéni lista'!$B$4:$L$263,8,0),0)</f>
        <v>0</v>
      </c>
      <c r="J65" s="198">
        <f>IFERROR(VLOOKUP(B65,'Egyéni lista'!$B$4:$L$263,9,0),0)</f>
        <v>0</v>
      </c>
      <c r="K65" s="26">
        <f>IFERROR(VLOOKUP(B65,'Egyéni lista'!$B$4:$L$263,10,0),0)</f>
        <v>0</v>
      </c>
      <c r="L65" s="87">
        <f>IFERROR(VLOOKUP(B65,'Egyéni lista'!$B$4:$L$263,11,0),0)</f>
        <v>0</v>
      </c>
    </row>
    <row r="66" spans="1:12" ht="15" hidden="1" customHeight="1" x14ac:dyDescent="0.2">
      <c r="A66" s="80" t="s">
        <v>78</v>
      </c>
      <c r="B66" s="103"/>
      <c r="C66" s="81">
        <f>IFERROR(VLOOKUP(B66,'Egyéni lista'!$B$4:$L$263,2,0),0)</f>
        <v>0</v>
      </c>
      <c r="D66" s="82">
        <f>IFERROR(VLOOKUP(B66,'Egyéni lista'!$B$4:$L$263,3,0),0)</f>
        <v>0</v>
      </c>
      <c r="E66" s="32">
        <f>IFERROR(VLOOKUP(B66,'Egyéni lista'!$B$4:$L$263,4,0),0)</f>
        <v>0</v>
      </c>
      <c r="F66" s="32">
        <f>IFERROR(VLOOKUP(B66,'Egyéni lista'!$B$4:$L$263,5,0),0)</f>
        <v>0</v>
      </c>
      <c r="G66" s="32">
        <f>IFERROR(VLOOKUP(B66,'Egyéni lista'!$B$4:$L$263,6,0),0)</f>
        <v>0</v>
      </c>
      <c r="H66" s="32">
        <f>IFERROR(VLOOKUP(B66,'Egyéni lista'!$B$4:$L$263,7,0),0)</f>
        <v>0</v>
      </c>
      <c r="I66" s="128">
        <f>IFERROR(VLOOKUP(B66,'Egyéni lista'!$B$4:$L$263,8,0),0)</f>
        <v>0</v>
      </c>
      <c r="J66" s="198">
        <f>IFERROR(VLOOKUP(B66,'Egyéni lista'!$B$4:$L$263,9,0),0)</f>
        <v>0</v>
      </c>
      <c r="K66" s="26">
        <f>IFERROR(VLOOKUP(B66,'Egyéni lista'!$B$4:$L$263,10,0),0)</f>
        <v>0</v>
      </c>
      <c r="L66" s="87">
        <f>IFERROR(VLOOKUP(B66,'Egyéni lista'!$B$4:$L$263,11,0),0)</f>
        <v>0</v>
      </c>
    </row>
    <row r="67" spans="1:12" ht="15.75" hidden="1" customHeight="1" x14ac:dyDescent="0.2">
      <c r="A67" s="80" t="s">
        <v>79</v>
      </c>
      <c r="B67" s="103"/>
      <c r="C67" s="81">
        <f>IFERROR(VLOOKUP(B67,'Egyéni lista'!$B$4:$L$263,2,0),0)</f>
        <v>0</v>
      </c>
      <c r="D67" s="82">
        <f>IFERROR(VLOOKUP(B67,'Egyéni lista'!$B$4:$L$263,3,0),0)</f>
        <v>0</v>
      </c>
      <c r="E67" s="32">
        <f>IFERROR(VLOOKUP(B67,'Egyéni lista'!$B$4:$L$263,4,0),0)</f>
        <v>0</v>
      </c>
      <c r="F67" s="32">
        <f>IFERROR(VLOOKUP(B67,'Egyéni lista'!$B$4:$L$263,5,0),0)</f>
        <v>0</v>
      </c>
      <c r="G67" s="32">
        <f>IFERROR(VLOOKUP(B67,'Egyéni lista'!$B$4:$L$263,6,0),0)</f>
        <v>0</v>
      </c>
      <c r="H67" s="32">
        <f>IFERROR(VLOOKUP(B67,'Egyéni lista'!$B$4:$L$263,7,0),0)</f>
        <v>0</v>
      </c>
      <c r="I67" s="128">
        <f>IFERROR(VLOOKUP(B67,'Egyéni lista'!$B$4:$L$263,8,0),0)</f>
        <v>0</v>
      </c>
      <c r="J67" s="198">
        <f>IFERROR(VLOOKUP(B67,'Egyéni lista'!$B$4:$L$263,9,0),0)</f>
        <v>0</v>
      </c>
      <c r="K67" s="26">
        <f>IFERROR(VLOOKUP(B67,'Egyéni lista'!$B$4:$L$263,10,0),0)</f>
        <v>0</v>
      </c>
      <c r="L67" s="87">
        <f>IFERROR(VLOOKUP(B67,'Egyéni lista'!$B$4:$L$263,11,0),0)</f>
        <v>0</v>
      </c>
    </row>
    <row r="68" spans="1:12" ht="15" hidden="1" customHeight="1" x14ac:dyDescent="0.2">
      <c r="A68" s="80" t="s">
        <v>80</v>
      </c>
      <c r="B68" s="103"/>
      <c r="C68" s="81">
        <f>IFERROR(VLOOKUP(B68,'Egyéni lista'!$B$4:$L$263,2,0),0)</f>
        <v>0</v>
      </c>
      <c r="D68" s="82">
        <f>IFERROR(VLOOKUP(B68,'Egyéni lista'!$B$4:$L$263,3,0),0)</f>
        <v>0</v>
      </c>
      <c r="E68" s="32">
        <f>IFERROR(VLOOKUP(B68,'Egyéni lista'!$B$4:$L$263,4,0),0)</f>
        <v>0</v>
      </c>
      <c r="F68" s="32">
        <f>IFERROR(VLOOKUP(B68,'Egyéni lista'!$B$4:$L$263,5,0),0)</f>
        <v>0</v>
      </c>
      <c r="G68" s="32">
        <f>IFERROR(VLOOKUP(B68,'Egyéni lista'!$B$4:$L$263,6,0),0)</f>
        <v>0</v>
      </c>
      <c r="H68" s="32">
        <f>IFERROR(VLOOKUP(B68,'Egyéni lista'!$B$4:$L$263,7,0),0)</f>
        <v>0</v>
      </c>
      <c r="I68" s="128">
        <f>IFERROR(VLOOKUP(B68,'Egyéni lista'!$B$4:$L$263,8,0),0)</f>
        <v>0</v>
      </c>
      <c r="J68" s="198">
        <f>IFERROR(VLOOKUP(B68,'Egyéni lista'!$B$4:$L$263,9,0),0)</f>
        <v>0</v>
      </c>
      <c r="K68" s="26">
        <f>IFERROR(VLOOKUP(B68,'Egyéni lista'!$B$4:$L$263,10,0),0)</f>
        <v>0</v>
      </c>
      <c r="L68" s="87">
        <f>IFERROR(VLOOKUP(B68,'Egyéni lista'!$B$4:$L$263,11,0),0)</f>
        <v>0</v>
      </c>
    </row>
    <row r="69" spans="1:12" ht="15" hidden="1" customHeight="1" x14ac:dyDescent="0.2">
      <c r="A69" s="80" t="s">
        <v>81</v>
      </c>
      <c r="B69" s="103"/>
      <c r="C69" s="81">
        <f>IFERROR(VLOOKUP(B69,'Egyéni lista'!$B$4:$L$263,2,0),0)</f>
        <v>0</v>
      </c>
      <c r="D69" s="82">
        <f>IFERROR(VLOOKUP(B69,'Egyéni lista'!$B$4:$L$263,3,0),0)</f>
        <v>0</v>
      </c>
      <c r="E69" s="32">
        <f>IFERROR(VLOOKUP(B69,'Egyéni lista'!$B$4:$L$263,4,0),0)</f>
        <v>0</v>
      </c>
      <c r="F69" s="32">
        <f>IFERROR(VLOOKUP(B69,'Egyéni lista'!$B$4:$L$263,5,0),0)</f>
        <v>0</v>
      </c>
      <c r="G69" s="32">
        <f>IFERROR(VLOOKUP(B69,'Egyéni lista'!$B$4:$L$263,6,0),0)</f>
        <v>0</v>
      </c>
      <c r="H69" s="32">
        <f>IFERROR(VLOOKUP(B69,'Egyéni lista'!$B$4:$L$263,7,0),0)</f>
        <v>0</v>
      </c>
      <c r="I69" s="128">
        <f>IFERROR(VLOOKUP(B69,'Egyéni lista'!$B$4:$L$263,8,0),0)</f>
        <v>0</v>
      </c>
      <c r="J69" s="198">
        <f>IFERROR(VLOOKUP(B69,'Egyéni lista'!$B$4:$L$263,9,0),0)</f>
        <v>0</v>
      </c>
      <c r="K69" s="26">
        <f>IFERROR(VLOOKUP(B69,'Egyéni lista'!$B$4:$L$263,10,0),0)</f>
        <v>0</v>
      </c>
      <c r="L69" s="87">
        <f>IFERROR(VLOOKUP(B69,'Egyéni lista'!$B$4:$L$263,11,0),0)</f>
        <v>0</v>
      </c>
    </row>
    <row r="70" spans="1:12" ht="15" hidden="1" customHeight="1" x14ac:dyDescent="0.2">
      <c r="A70" s="80" t="s">
        <v>82</v>
      </c>
      <c r="B70" s="103"/>
      <c r="C70" s="81">
        <f>IFERROR(VLOOKUP(B70,'Egyéni lista'!$B$4:$L$263,2,0),0)</f>
        <v>0</v>
      </c>
      <c r="D70" s="82">
        <f>IFERROR(VLOOKUP(B70,'Egyéni lista'!$B$4:$L$263,3,0),0)</f>
        <v>0</v>
      </c>
      <c r="E70" s="32">
        <f>IFERROR(VLOOKUP(B70,'Egyéni lista'!$B$4:$L$263,4,0),0)</f>
        <v>0</v>
      </c>
      <c r="F70" s="32">
        <f>IFERROR(VLOOKUP(B70,'Egyéni lista'!$B$4:$L$263,5,0),0)</f>
        <v>0</v>
      </c>
      <c r="G70" s="32">
        <f>IFERROR(VLOOKUP(B70,'Egyéni lista'!$B$4:$L$263,6,0),0)</f>
        <v>0</v>
      </c>
      <c r="H70" s="32">
        <f>IFERROR(VLOOKUP(B70,'Egyéni lista'!$B$4:$L$263,7,0),0)</f>
        <v>0</v>
      </c>
      <c r="I70" s="128">
        <f>IFERROR(VLOOKUP(B70,'Egyéni lista'!$B$4:$L$263,8,0),0)</f>
        <v>0</v>
      </c>
      <c r="J70" s="198">
        <f>IFERROR(VLOOKUP(B70,'Egyéni lista'!$B$4:$L$263,9,0),0)</f>
        <v>0</v>
      </c>
      <c r="K70" s="26">
        <f>IFERROR(VLOOKUP(B70,'Egyéni lista'!$B$4:$L$263,10,0),0)</f>
        <v>0</v>
      </c>
      <c r="L70" s="87">
        <f>IFERROR(VLOOKUP(B70,'Egyéni lista'!$B$4:$L$263,11,0),0)</f>
        <v>0</v>
      </c>
    </row>
    <row r="71" spans="1:12" ht="15.75" hidden="1" customHeight="1" x14ac:dyDescent="0.2">
      <c r="A71" s="80" t="s">
        <v>83</v>
      </c>
      <c r="B71" s="103"/>
      <c r="C71" s="81">
        <f>IFERROR(VLOOKUP(B71,'Egyéni lista'!$B$4:$L$263,2,0),0)</f>
        <v>0</v>
      </c>
      <c r="D71" s="82">
        <f>IFERROR(VLOOKUP(B71,'Egyéni lista'!$B$4:$L$263,3,0),0)</f>
        <v>0</v>
      </c>
      <c r="E71" s="32">
        <f>IFERROR(VLOOKUP(B71,'Egyéni lista'!$B$4:$L$263,4,0),0)</f>
        <v>0</v>
      </c>
      <c r="F71" s="32">
        <f>IFERROR(VLOOKUP(B71,'Egyéni lista'!$B$4:$L$263,5,0),0)</f>
        <v>0</v>
      </c>
      <c r="G71" s="32">
        <f>IFERROR(VLOOKUP(B71,'Egyéni lista'!$B$4:$L$263,6,0),0)</f>
        <v>0</v>
      </c>
      <c r="H71" s="32">
        <f>IFERROR(VLOOKUP(B71,'Egyéni lista'!$B$4:$L$263,7,0),0)</f>
        <v>0</v>
      </c>
      <c r="I71" s="128">
        <f>IFERROR(VLOOKUP(B71,'Egyéni lista'!$B$4:$L$263,8,0),0)</f>
        <v>0</v>
      </c>
      <c r="J71" s="198">
        <f>IFERROR(VLOOKUP(B71,'Egyéni lista'!$B$4:$L$263,9,0),0)</f>
        <v>0</v>
      </c>
      <c r="K71" s="26">
        <f>IFERROR(VLOOKUP(B71,'Egyéni lista'!$B$4:$L$263,10,0),0)</f>
        <v>0</v>
      </c>
      <c r="L71" s="87">
        <f>IFERROR(VLOOKUP(B71,'Egyéni lista'!$B$4:$L$263,11,0),0)</f>
        <v>0</v>
      </c>
    </row>
    <row r="72" spans="1:12" ht="15" hidden="1" customHeight="1" x14ac:dyDescent="0.2">
      <c r="A72" s="80" t="s">
        <v>84</v>
      </c>
      <c r="B72" s="103"/>
      <c r="C72" s="81">
        <f>IFERROR(VLOOKUP(B72,'Egyéni lista'!$B$4:$L$263,2,0),0)</f>
        <v>0</v>
      </c>
      <c r="D72" s="82">
        <f>IFERROR(VLOOKUP(B72,'Egyéni lista'!$B$4:$L$263,3,0),0)</f>
        <v>0</v>
      </c>
      <c r="E72" s="32">
        <f>IFERROR(VLOOKUP(B72,'Egyéni lista'!$B$4:$L$263,4,0),0)</f>
        <v>0</v>
      </c>
      <c r="F72" s="32">
        <f>IFERROR(VLOOKUP(B72,'Egyéni lista'!$B$4:$L$263,5,0),0)</f>
        <v>0</v>
      </c>
      <c r="G72" s="32">
        <f>IFERROR(VLOOKUP(B72,'Egyéni lista'!$B$4:$L$263,6,0),0)</f>
        <v>0</v>
      </c>
      <c r="H72" s="32">
        <f>IFERROR(VLOOKUP(B72,'Egyéni lista'!$B$4:$L$263,7,0),0)</f>
        <v>0</v>
      </c>
      <c r="I72" s="128">
        <f>IFERROR(VLOOKUP(B72,'Egyéni lista'!$B$4:$L$263,8,0),0)</f>
        <v>0</v>
      </c>
      <c r="J72" s="198">
        <f>IFERROR(VLOOKUP(B72,'Egyéni lista'!$B$4:$L$263,9,0),0)</f>
        <v>0</v>
      </c>
      <c r="K72" s="26">
        <f>IFERROR(VLOOKUP(B72,'Egyéni lista'!$B$4:$L$263,10,0),0)</f>
        <v>0</v>
      </c>
      <c r="L72" s="87">
        <f>IFERROR(VLOOKUP(B72,'Egyéni lista'!$B$4:$L$263,11,0),0)</f>
        <v>0</v>
      </c>
    </row>
    <row r="73" spans="1:12" ht="15" hidden="1" customHeight="1" x14ac:dyDescent="0.2">
      <c r="A73" s="80" t="s">
        <v>85</v>
      </c>
      <c r="B73" s="103"/>
      <c r="C73" s="81">
        <f>IFERROR(VLOOKUP(B73,'Egyéni lista'!$B$4:$L$263,2,0),0)</f>
        <v>0</v>
      </c>
      <c r="D73" s="82">
        <f>IFERROR(VLOOKUP(B73,'Egyéni lista'!$B$4:$L$263,3,0),0)</f>
        <v>0</v>
      </c>
      <c r="E73" s="32">
        <f>IFERROR(VLOOKUP(B73,'Egyéni lista'!$B$4:$L$263,4,0),0)</f>
        <v>0</v>
      </c>
      <c r="F73" s="32">
        <f>IFERROR(VLOOKUP(B73,'Egyéni lista'!$B$4:$L$263,5,0),0)</f>
        <v>0</v>
      </c>
      <c r="G73" s="32">
        <f>IFERROR(VLOOKUP(B73,'Egyéni lista'!$B$4:$L$263,6,0),0)</f>
        <v>0</v>
      </c>
      <c r="H73" s="32">
        <f>IFERROR(VLOOKUP(B73,'Egyéni lista'!$B$4:$L$263,7,0),0)</f>
        <v>0</v>
      </c>
      <c r="I73" s="128">
        <f>IFERROR(VLOOKUP(B73,'Egyéni lista'!$B$4:$L$263,8,0),0)</f>
        <v>0</v>
      </c>
      <c r="J73" s="198">
        <f>IFERROR(VLOOKUP(B73,'Egyéni lista'!$B$4:$L$263,9,0),0)</f>
        <v>0</v>
      </c>
      <c r="K73" s="26">
        <f>IFERROR(VLOOKUP(B73,'Egyéni lista'!$B$4:$L$263,10,0),0)</f>
        <v>0</v>
      </c>
      <c r="L73" s="87">
        <f>IFERROR(VLOOKUP(B73,'Egyéni lista'!$B$4:$L$263,11,0),0)</f>
        <v>0</v>
      </c>
    </row>
    <row r="74" spans="1:12" ht="15" hidden="1" customHeight="1" x14ac:dyDescent="0.2">
      <c r="A74" s="80" t="s">
        <v>86</v>
      </c>
      <c r="B74" s="103"/>
      <c r="C74" s="81">
        <f>IFERROR(VLOOKUP(B74,'Egyéni lista'!$B$4:$L$263,2,0),0)</f>
        <v>0</v>
      </c>
      <c r="D74" s="82">
        <f>IFERROR(VLOOKUP(B74,'Egyéni lista'!$B$4:$L$263,3,0),0)</f>
        <v>0</v>
      </c>
      <c r="E74" s="30">
        <f>IFERROR(VLOOKUP(B74,'Egyéni lista'!$B$4:$L$263,4,0),0)</f>
        <v>0</v>
      </c>
      <c r="F74" s="30">
        <f>IFERROR(VLOOKUP(B74,'Egyéni lista'!$B$4:$L$263,5,0),0)</f>
        <v>0</v>
      </c>
      <c r="G74" s="30">
        <f>IFERROR(VLOOKUP(B74,'Egyéni lista'!$B$4:$L$263,6,0),0)</f>
        <v>0</v>
      </c>
      <c r="H74" s="30">
        <f>IFERROR(VLOOKUP(B74,'Egyéni lista'!$B$4:$L$263,7,0),0)</f>
        <v>0</v>
      </c>
      <c r="I74" s="126">
        <f>IFERROR(VLOOKUP(B74,'Egyéni lista'!$B$4:$L$263,8,0),0)</f>
        <v>0</v>
      </c>
      <c r="J74" s="132">
        <f>IFERROR(VLOOKUP(B74,'Egyéni lista'!$B$4:$L$263,9,0),0)</f>
        <v>0</v>
      </c>
      <c r="K74" s="26">
        <f>IFERROR(VLOOKUP(B74,'Egyéni lista'!$B$4:$L$263,10,0),0)</f>
        <v>0</v>
      </c>
      <c r="L74" s="87">
        <f>IFERROR(VLOOKUP(B74,'Egyéni lista'!$B$4:$L$263,11,0),0)</f>
        <v>0</v>
      </c>
    </row>
    <row r="75" spans="1:12" ht="15.75" hidden="1" customHeight="1" x14ac:dyDescent="0.2">
      <c r="A75" s="80" t="s">
        <v>87</v>
      </c>
      <c r="B75" s="103"/>
      <c r="C75" s="81">
        <f>IFERROR(VLOOKUP(B75,'Egyéni lista'!$B$4:$L$263,2,0),0)</f>
        <v>0</v>
      </c>
      <c r="D75" s="82">
        <f>IFERROR(VLOOKUP(B75,'Egyéni lista'!$B$4:$L$263,3,0),0)</f>
        <v>0</v>
      </c>
      <c r="E75" s="30">
        <f>IFERROR(VLOOKUP(B75,'Egyéni lista'!$B$4:$L$263,4,0),0)</f>
        <v>0</v>
      </c>
      <c r="F75" s="30">
        <f>IFERROR(VLOOKUP(B75,'Egyéni lista'!$B$4:$L$263,5,0),0)</f>
        <v>0</v>
      </c>
      <c r="G75" s="30">
        <f>IFERROR(VLOOKUP(B75,'Egyéni lista'!$B$4:$L$263,6,0),0)</f>
        <v>0</v>
      </c>
      <c r="H75" s="30">
        <f>IFERROR(VLOOKUP(B75,'Egyéni lista'!$B$4:$L$263,7,0),0)</f>
        <v>0</v>
      </c>
      <c r="I75" s="126">
        <f>IFERROR(VLOOKUP(B75,'Egyéni lista'!$B$4:$L$263,8,0),0)</f>
        <v>0</v>
      </c>
      <c r="J75" s="132">
        <f>IFERROR(VLOOKUP(B75,'Egyéni lista'!$B$4:$L$263,9,0),0)</f>
        <v>0</v>
      </c>
      <c r="K75" s="26">
        <f>IFERROR(VLOOKUP(B75,'Egyéni lista'!$B$4:$L$263,10,0),0)</f>
        <v>0</v>
      </c>
      <c r="L75" s="87">
        <f>IFERROR(VLOOKUP(B75,'Egyéni lista'!$B$4:$L$263,11,0),0)</f>
        <v>0</v>
      </c>
    </row>
    <row r="76" spans="1:12" ht="15" hidden="1" customHeight="1" x14ac:dyDescent="0.2">
      <c r="A76" s="80" t="s">
        <v>88</v>
      </c>
      <c r="B76" s="103"/>
      <c r="C76" s="81">
        <f>IFERROR(VLOOKUP(B76,'Egyéni lista'!$B$4:$L$263,2,0),0)</f>
        <v>0</v>
      </c>
      <c r="D76" s="82">
        <f>IFERROR(VLOOKUP(B76,'Egyéni lista'!$B$4:$L$263,3,0),0)</f>
        <v>0</v>
      </c>
      <c r="E76" s="30">
        <f>IFERROR(VLOOKUP(B76,'Egyéni lista'!$B$4:$L$263,4,0),0)</f>
        <v>0</v>
      </c>
      <c r="F76" s="30">
        <f>IFERROR(VLOOKUP(B76,'Egyéni lista'!$B$4:$L$263,5,0),0)</f>
        <v>0</v>
      </c>
      <c r="G76" s="30">
        <f>IFERROR(VLOOKUP(B76,'Egyéni lista'!$B$4:$L$263,6,0),0)</f>
        <v>0</v>
      </c>
      <c r="H76" s="30">
        <f>IFERROR(VLOOKUP(B76,'Egyéni lista'!$B$4:$L$263,7,0),0)</f>
        <v>0</v>
      </c>
      <c r="I76" s="126">
        <f>IFERROR(VLOOKUP(B76,'Egyéni lista'!$B$4:$L$263,8,0),0)</f>
        <v>0</v>
      </c>
      <c r="J76" s="132">
        <f>IFERROR(VLOOKUP(B76,'Egyéni lista'!$B$4:$L$263,9,0),0)</f>
        <v>0</v>
      </c>
      <c r="K76" s="26">
        <f>IFERROR(VLOOKUP(B76,'Egyéni lista'!$B$4:$L$263,10,0),0)</f>
        <v>0</v>
      </c>
      <c r="L76" s="87">
        <f>IFERROR(VLOOKUP(B76,'Egyéni lista'!$B$4:$L$263,11,0),0)</f>
        <v>0</v>
      </c>
    </row>
    <row r="77" spans="1:12" ht="15" hidden="1" customHeight="1" x14ac:dyDescent="0.2">
      <c r="A77" s="80" t="s">
        <v>89</v>
      </c>
      <c r="B77" s="103"/>
      <c r="C77" s="81">
        <f>IFERROR(VLOOKUP(B77,'Egyéni lista'!$B$4:$L$263,2,0),0)</f>
        <v>0</v>
      </c>
      <c r="D77" s="82">
        <f>IFERROR(VLOOKUP(B77,'Egyéni lista'!$B$4:$L$263,3,0),0)</f>
        <v>0</v>
      </c>
      <c r="E77" s="30">
        <f>IFERROR(VLOOKUP(B77,'Egyéni lista'!$B$4:$L$263,4,0),0)</f>
        <v>0</v>
      </c>
      <c r="F77" s="30">
        <f>IFERROR(VLOOKUP(B77,'Egyéni lista'!$B$4:$L$263,5,0),0)</f>
        <v>0</v>
      </c>
      <c r="G77" s="30">
        <f>IFERROR(VLOOKUP(B77,'Egyéni lista'!$B$4:$L$263,6,0),0)</f>
        <v>0</v>
      </c>
      <c r="H77" s="30">
        <f>IFERROR(VLOOKUP(B77,'Egyéni lista'!$B$4:$L$263,7,0),0)</f>
        <v>0</v>
      </c>
      <c r="I77" s="126">
        <f>IFERROR(VLOOKUP(B77,'Egyéni lista'!$B$4:$L$263,8,0),0)</f>
        <v>0</v>
      </c>
      <c r="J77" s="132">
        <f>IFERROR(VLOOKUP(B77,'Egyéni lista'!$B$4:$L$263,9,0),0)</f>
        <v>0</v>
      </c>
      <c r="K77" s="26">
        <f>IFERROR(VLOOKUP(B77,'Egyéni lista'!$B$4:$L$263,10,0),0)</f>
        <v>0</v>
      </c>
      <c r="L77" s="87">
        <f>IFERROR(VLOOKUP(B77,'Egyéni lista'!$B$4:$L$263,11,0),0)</f>
        <v>0</v>
      </c>
    </row>
    <row r="78" spans="1:12" ht="15" hidden="1" customHeight="1" x14ac:dyDescent="0.2">
      <c r="A78" s="80" t="s">
        <v>90</v>
      </c>
      <c r="B78" s="103"/>
      <c r="C78" s="81">
        <f>IFERROR(VLOOKUP(B78,'Egyéni lista'!$B$4:$L$263,2,0),0)</f>
        <v>0</v>
      </c>
      <c r="D78" s="82">
        <f>IFERROR(VLOOKUP(B78,'Egyéni lista'!$B$4:$L$263,3,0),0)</f>
        <v>0</v>
      </c>
      <c r="E78" s="30">
        <f>IFERROR(VLOOKUP(B78,'Egyéni lista'!$B$4:$L$263,4,0),0)</f>
        <v>0</v>
      </c>
      <c r="F78" s="30">
        <f>IFERROR(VLOOKUP(B78,'Egyéni lista'!$B$4:$L$263,5,0),0)</f>
        <v>0</v>
      </c>
      <c r="G78" s="30">
        <f>IFERROR(VLOOKUP(B78,'Egyéni lista'!$B$4:$L$263,6,0),0)</f>
        <v>0</v>
      </c>
      <c r="H78" s="30">
        <f>IFERROR(VLOOKUP(B78,'Egyéni lista'!$B$4:$L$263,7,0),0)</f>
        <v>0</v>
      </c>
      <c r="I78" s="126">
        <f>IFERROR(VLOOKUP(B78,'Egyéni lista'!$B$4:$L$263,8,0),0)</f>
        <v>0</v>
      </c>
      <c r="J78" s="132">
        <f>IFERROR(VLOOKUP(B78,'Egyéni lista'!$B$4:$L$263,9,0),0)</f>
        <v>0</v>
      </c>
      <c r="K78" s="26">
        <f>IFERROR(VLOOKUP(B78,'Egyéni lista'!$B$4:$L$263,10,0),0)</f>
        <v>0</v>
      </c>
      <c r="L78" s="87">
        <f>IFERROR(VLOOKUP(B78,'Egyéni lista'!$B$4:$L$263,11,0),0)</f>
        <v>0</v>
      </c>
    </row>
    <row r="79" spans="1:12" ht="15.75" hidden="1" customHeight="1" x14ac:dyDescent="0.2">
      <c r="A79" s="80" t="s">
        <v>91</v>
      </c>
      <c r="B79" s="103"/>
      <c r="C79" s="81">
        <f>IFERROR(VLOOKUP(B79,'Egyéni lista'!$B$4:$L$263,2,0),0)</f>
        <v>0</v>
      </c>
      <c r="D79" s="82">
        <f>IFERROR(VLOOKUP(B79,'Egyéni lista'!$B$4:$L$263,3,0),0)</f>
        <v>0</v>
      </c>
      <c r="E79" s="30">
        <f>IFERROR(VLOOKUP(B79,'Egyéni lista'!$B$4:$L$263,4,0),0)</f>
        <v>0</v>
      </c>
      <c r="F79" s="30">
        <f>IFERROR(VLOOKUP(B79,'Egyéni lista'!$B$4:$L$263,5,0),0)</f>
        <v>0</v>
      </c>
      <c r="G79" s="30">
        <f>IFERROR(VLOOKUP(B79,'Egyéni lista'!$B$4:$L$263,6,0),0)</f>
        <v>0</v>
      </c>
      <c r="H79" s="30">
        <f>IFERROR(VLOOKUP(B79,'Egyéni lista'!$B$4:$L$263,7,0),0)</f>
        <v>0</v>
      </c>
      <c r="I79" s="126">
        <f>IFERROR(VLOOKUP(B79,'Egyéni lista'!$B$4:$L$263,8,0),0)</f>
        <v>0</v>
      </c>
      <c r="J79" s="132">
        <f>IFERROR(VLOOKUP(B79,'Egyéni lista'!$B$4:$L$263,9,0),0)</f>
        <v>0</v>
      </c>
      <c r="K79" s="26">
        <f>IFERROR(VLOOKUP(B79,'Egyéni lista'!$B$4:$L$263,10,0),0)</f>
        <v>0</v>
      </c>
      <c r="L79" s="87">
        <f>IFERROR(VLOOKUP(B79,'Egyéni lista'!$B$4:$L$263,11,0),0)</f>
        <v>0</v>
      </c>
    </row>
    <row r="80" spans="1:12" ht="15" hidden="1" customHeight="1" x14ac:dyDescent="0.2">
      <c r="A80" s="80" t="s">
        <v>92</v>
      </c>
      <c r="B80" s="103"/>
      <c r="C80" s="81">
        <f>IFERROR(VLOOKUP(B80,'Egyéni lista'!$B$4:$L$263,2,0),0)</f>
        <v>0</v>
      </c>
      <c r="D80" s="82">
        <f>IFERROR(VLOOKUP(B80,'Egyéni lista'!$B$4:$L$263,3,0),0)</f>
        <v>0</v>
      </c>
      <c r="E80" s="30">
        <f>IFERROR(VLOOKUP(B80,'Egyéni lista'!$B$4:$L$263,4,0),0)</f>
        <v>0</v>
      </c>
      <c r="F80" s="30">
        <f>IFERROR(VLOOKUP(B80,'Egyéni lista'!$B$4:$L$263,5,0),0)</f>
        <v>0</v>
      </c>
      <c r="G80" s="30">
        <f>IFERROR(VLOOKUP(B80,'Egyéni lista'!$B$4:$L$263,6,0),0)</f>
        <v>0</v>
      </c>
      <c r="H80" s="30">
        <f>IFERROR(VLOOKUP(B80,'Egyéni lista'!$B$4:$L$263,7,0),0)</f>
        <v>0</v>
      </c>
      <c r="I80" s="126">
        <f>IFERROR(VLOOKUP(B80,'Egyéni lista'!$B$4:$L$263,8,0),0)</f>
        <v>0</v>
      </c>
      <c r="J80" s="132">
        <f>IFERROR(VLOOKUP(B80,'Egyéni lista'!$B$4:$L$263,9,0),0)</f>
        <v>0</v>
      </c>
      <c r="K80" s="26">
        <f>IFERROR(VLOOKUP(B80,'Egyéni lista'!$B$4:$L$263,10,0),0)</f>
        <v>0</v>
      </c>
      <c r="L80" s="87">
        <f>IFERROR(VLOOKUP(B80,'Egyéni lista'!$B$4:$L$263,11,0),0)</f>
        <v>0</v>
      </c>
    </row>
    <row r="81" spans="1:12" ht="15" hidden="1" customHeight="1" x14ac:dyDescent="0.2">
      <c r="A81" s="80" t="s">
        <v>93</v>
      </c>
      <c r="B81" s="103"/>
      <c r="C81" s="81">
        <f>IFERROR(VLOOKUP(B81,'Egyéni lista'!$B$4:$L$263,2,0),0)</f>
        <v>0</v>
      </c>
      <c r="D81" s="82">
        <f>IFERROR(VLOOKUP(B81,'Egyéni lista'!$B$4:$L$263,3,0),0)</f>
        <v>0</v>
      </c>
      <c r="E81" s="30">
        <f>IFERROR(VLOOKUP(B81,'Egyéni lista'!$B$4:$L$263,4,0),0)</f>
        <v>0</v>
      </c>
      <c r="F81" s="30">
        <f>IFERROR(VLOOKUP(B81,'Egyéni lista'!$B$4:$L$263,5,0),0)</f>
        <v>0</v>
      </c>
      <c r="G81" s="30">
        <f>IFERROR(VLOOKUP(B81,'Egyéni lista'!$B$4:$L$263,6,0),0)</f>
        <v>0</v>
      </c>
      <c r="H81" s="30">
        <f>IFERROR(VLOOKUP(B81,'Egyéni lista'!$B$4:$L$263,7,0),0)</f>
        <v>0</v>
      </c>
      <c r="I81" s="126">
        <f>IFERROR(VLOOKUP(B81,'Egyéni lista'!$B$4:$L$263,8,0),0)</f>
        <v>0</v>
      </c>
      <c r="J81" s="132">
        <f>IFERROR(VLOOKUP(B81,'Egyéni lista'!$B$4:$L$263,9,0),0)</f>
        <v>0</v>
      </c>
      <c r="K81" s="26">
        <f>IFERROR(VLOOKUP(B81,'Egyéni lista'!$B$4:$L$263,10,0),0)</f>
        <v>0</v>
      </c>
      <c r="L81" s="87">
        <f>IFERROR(VLOOKUP(B81,'Egyéni lista'!$B$4:$L$263,11,0),0)</f>
        <v>0</v>
      </c>
    </row>
    <row r="82" spans="1:12" ht="15" hidden="1" customHeight="1" x14ac:dyDescent="0.2">
      <c r="A82" s="80" t="s">
        <v>94</v>
      </c>
      <c r="B82" s="103"/>
      <c r="C82" s="81">
        <f>IFERROR(VLOOKUP(B82,'Egyéni lista'!$B$4:$L$263,2,0),0)</f>
        <v>0</v>
      </c>
      <c r="D82" s="82">
        <f>IFERROR(VLOOKUP(B82,'Egyéni lista'!$B$4:$L$263,3,0),0)</f>
        <v>0</v>
      </c>
      <c r="E82" s="30">
        <f>IFERROR(VLOOKUP(B82,'Egyéni lista'!$B$4:$L$263,4,0),0)</f>
        <v>0</v>
      </c>
      <c r="F82" s="30">
        <f>IFERROR(VLOOKUP(B82,'Egyéni lista'!$B$4:$L$263,5,0),0)</f>
        <v>0</v>
      </c>
      <c r="G82" s="30">
        <f>IFERROR(VLOOKUP(B82,'Egyéni lista'!$B$4:$L$263,6,0),0)</f>
        <v>0</v>
      </c>
      <c r="H82" s="30">
        <f>IFERROR(VLOOKUP(B82,'Egyéni lista'!$B$4:$L$263,7,0),0)</f>
        <v>0</v>
      </c>
      <c r="I82" s="126">
        <f>IFERROR(VLOOKUP(B82,'Egyéni lista'!$B$4:$L$263,8,0),0)</f>
        <v>0</v>
      </c>
      <c r="J82" s="132">
        <f>IFERROR(VLOOKUP(B82,'Egyéni lista'!$B$4:$L$263,9,0),0)</f>
        <v>0</v>
      </c>
      <c r="K82" s="26">
        <f>IFERROR(VLOOKUP(B82,'Egyéni lista'!$B$4:$L$263,10,0),0)</f>
        <v>0</v>
      </c>
      <c r="L82" s="87">
        <f>IFERROR(VLOOKUP(B82,'Egyéni lista'!$B$4:$L$263,11,0),0)</f>
        <v>0</v>
      </c>
    </row>
    <row r="83" spans="1:12" ht="15.75" hidden="1" customHeight="1" x14ac:dyDescent="0.2">
      <c r="A83" s="80" t="s">
        <v>95</v>
      </c>
      <c r="B83" s="103"/>
      <c r="C83" s="81">
        <f>IFERROR(VLOOKUP(B83,'Egyéni lista'!$B$4:$L$263,2,0),0)</f>
        <v>0</v>
      </c>
      <c r="D83" s="82">
        <f>IFERROR(VLOOKUP(B83,'Egyéni lista'!$B$4:$L$263,3,0),0)</f>
        <v>0</v>
      </c>
      <c r="E83" s="30">
        <f>IFERROR(VLOOKUP(B83,'Egyéni lista'!$B$4:$L$263,4,0),0)</f>
        <v>0</v>
      </c>
      <c r="F83" s="30">
        <f>IFERROR(VLOOKUP(B83,'Egyéni lista'!$B$4:$L$263,5,0),0)</f>
        <v>0</v>
      </c>
      <c r="G83" s="30">
        <f>IFERROR(VLOOKUP(B83,'Egyéni lista'!$B$4:$L$263,6,0),0)</f>
        <v>0</v>
      </c>
      <c r="H83" s="30">
        <f>IFERROR(VLOOKUP(B83,'Egyéni lista'!$B$4:$L$263,7,0),0)</f>
        <v>0</v>
      </c>
      <c r="I83" s="126">
        <f>IFERROR(VLOOKUP(B83,'Egyéni lista'!$B$4:$L$263,8,0),0)</f>
        <v>0</v>
      </c>
      <c r="J83" s="132">
        <f>IFERROR(VLOOKUP(B83,'Egyéni lista'!$B$4:$L$263,9,0),0)</f>
        <v>0</v>
      </c>
      <c r="K83" s="26">
        <f>IFERROR(VLOOKUP(B83,'Egyéni lista'!$B$4:$L$263,10,0),0)</f>
        <v>0</v>
      </c>
      <c r="L83" s="87">
        <f>IFERROR(VLOOKUP(B83,'Egyéni lista'!$B$4:$L$263,11,0),0)</f>
        <v>0</v>
      </c>
    </row>
    <row r="84" spans="1:12" ht="15" hidden="1" customHeight="1" x14ac:dyDescent="0.2">
      <c r="A84" s="80" t="s">
        <v>101</v>
      </c>
      <c r="B84" s="103"/>
      <c r="C84" s="81">
        <f>IFERROR(VLOOKUP(B84,'Egyéni lista'!$B$4:$L$263,2,0),0)</f>
        <v>0</v>
      </c>
      <c r="D84" s="82">
        <f>IFERROR(VLOOKUP(B84,'Egyéni lista'!$B$4:$L$263,3,0),0)</f>
        <v>0</v>
      </c>
      <c r="E84" s="30">
        <f>IFERROR(VLOOKUP(B84,'Egyéni lista'!$B$4:$L$263,4,0),0)</f>
        <v>0</v>
      </c>
      <c r="F84" s="30">
        <f>IFERROR(VLOOKUP(B84,'Egyéni lista'!$B$4:$L$263,5,0),0)</f>
        <v>0</v>
      </c>
      <c r="G84" s="30">
        <f>IFERROR(VLOOKUP(B84,'Egyéni lista'!$B$4:$L$263,6,0),0)</f>
        <v>0</v>
      </c>
      <c r="H84" s="30">
        <f>IFERROR(VLOOKUP(B84,'Egyéni lista'!$B$4:$L$263,7,0),0)</f>
        <v>0</v>
      </c>
      <c r="I84" s="126">
        <f>IFERROR(VLOOKUP(B84,'Egyéni lista'!$B$4:$L$263,8,0),0)</f>
        <v>0</v>
      </c>
      <c r="J84" s="132">
        <f>IFERROR(VLOOKUP(B84,'Egyéni lista'!$B$4:$L$263,9,0),0)</f>
        <v>0</v>
      </c>
      <c r="K84" s="26">
        <f>IFERROR(VLOOKUP(B84,'Egyéni lista'!$B$4:$L$263,10,0),0)</f>
        <v>0</v>
      </c>
      <c r="L84" s="87">
        <f>IFERROR(VLOOKUP(B84,'Egyéni lista'!$B$4:$L$263,11,0),0)</f>
        <v>0</v>
      </c>
    </row>
    <row r="85" spans="1:12" ht="15" hidden="1" customHeight="1" x14ac:dyDescent="0.2">
      <c r="A85" s="80" t="s">
        <v>102</v>
      </c>
      <c r="B85" s="103"/>
      <c r="C85" s="81">
        <f>IFERROR(VLOOKUP(B85,'Egyéni lista'!$B$4:$L$263,2,0),0)</f>
        <v>0</v>
      </c>
      <c r="D85" s="82">
        <f>IFERROR(VLOOKUP(B85,'Egyéni lista'!$B$4:$L$263,3,0),0)</f>
        <v>0</v>
      </c>
      <c r="E85" s="30">
        <f>IFERROR(VLOOKUP(B85,'Egyéni lista'!$B$4:$L$263,4,0),0)</f>
        <v>0</v>
      </c>
      <c r="F85" s="30">
        <f>IFERROR(VLOOKUP(B85,'Egyéni lista'!$B$4:$L$263,5,0),0)</f>
        <v>0</v>
      </c>
      <c r="G85" s="30">
        <f>IFERROR(VLOOKUP(B85,'Egyéni lista'!$B$4:$L$263,6,0),0)</f>
        <v>0</v>
      </c>
      <c r="H85" s="30">
        <f>IFERROR(VLOOKUP(B85,'Egyéni lista'!$B$4:$L$263,7,0),0)</f>
        <v>0</v>
      </c>
      <c r="I85" s="126">
        <f>IFERROR(VLOOKUP(B85,'Egyéni lista'!$B$4:$L$263,8,0),0)</f>
        <v>0</v>
      </c>
      <c r="J85" s="132">
        <f>IFERROR(VLOOKUP(B85,'Egyéni lista'!$B$4:$L$263,9,0),0)</f>
        <v>0</v>
      </c>
      <c r="K85" s="26">
        <f>IFERROR(VLOOKUP(B85,'Egyéni lista'!$B$4:$L$263,10,0),0)</f>
        <v>0</v>
      </c>
      <c r="L85" s="87">
        <f>IFERROR(VLOOKUP(B85,'Egyéni lista'!$B$4:$L$263,11,0),0)</f>
        <v>0</v>
      </c>
    </row>
    <row r="86" spans="1:12" ht="15" hidden="1" customHeight="1" x14ac:dyDescent="0.2">
      <c r="A86" s="80" t="s">
        <v>103</v>
      </c>
      <c r="B86" s="103"/>
      <c r="C86" s="81">
        <f>IFERROR(VLOOKUP(B86,'Egyéni lista'!$B$4:$L$263,2,0),0)</f>
        <v>0</v>
      </c>
      <c r="D86" s="82">
        <f>IFERROR(VLOOKUP(B86,'Egyéni lista'!$B$4:$L$263,3,0),0)</f>
        <v>0</v>
      </c>
      <c r="E86" s="30">
        <f>IFERROR(VLOOKUP(B86,'Egyéni lista'!$B$4:$L$263,4,0),0)</f>
        <v>0</v>
      </c>
      <c r="F86" s="30">
        <f>IFERROR(VLOOKUP(B86,'Egyéni lista'!$B$4:$L$263,5,0),0)</f>
        <v>0</v>
      </c>
      <c r="G86" s="30">
        <f>IFERROR(VLOOKUP(B86,'Egyéni lista'!$B$4:$L$263,6,0),0)</f>
        <v>0</v>
      </c>
      <c r="H86" s="30">
        <f>IFERROR(VLOOKUP(B86,'Egyéni lista'!$B$4:$L$263,7,0),0)</f>
        <v>0</v>
      </c>
      <c r="I86" s="126">
        <f>IFERROR(VLOOKUP(B86,'Egyéni lista'!$B$4:$L$263,8,0),0)</f>
        <v>0</v>
      </c>
      <c r="J86" s="132">
        <f>IFERROR(VLOOKUP(B86,'Egyéni lista'!$B$4:$L$263,9,0),0)</f>
        <v>0</v>
      </c>
      <c r="K86" s="26">
        <f>IFERROR(VLOOKUP(B86,'Egyéni lista'!$B$4:$L$263,10,0),0)</f>
        <v>0</v>
      </c>
      <c r="L86" s="87">
        <f>IFERROR(VLOOKUP(B86,'Egyéni lista'!$B$4:$L$263,11,0),0)</f>
        <v>0</v>
      </c>
    </row>
    <row r="87" spans="1:12" ht="15.75" hidden="1" customHeight="1" x14ac:dyDescent="0.2">
      <c r="A87" s="80" t="s">
        <v>104</v>
      </c>
      <c r="B87" s="103"/>
      <c r="C87" s="81">
        <f>IFERROR(VLOOKUP(B87,'Egyéni lista'!$B$4:$L$263,2,0),0)</f>
        <v>0</v>
      </c>
      <c r="D87" s="82">
        <f>IFERROR(VLOOKUP(B87,'Egyéni lista'!$B$4:$L$263,3,0),0)</f>
        <v>0</v>
      </c>
      <c r="E87" s="30">
        <f>IFERROR(VLOOKUP(B87,'Egyéni lista'!$B$4:$L$263,4,0),0)</f>
        <v>0</v>
      </c>
      <c r="F87" s="30">
        <f>IFERROR(VLOOKUP(B87,'Egyéni lista'!$B$4:$L$263,5,0),0)</f>
        <v>0</v>
      </c>
      <c r="G87" s="30">
        <f>IFERROR(VLOOKUP(B87,'Egyéni lista'!$B$4:$L$263,6,0),0)</f>
        <v>0</v>
      </c>
      <c r="H87" s="30">
        <f>IFERROR(VLOOKUP(B87,'Egyéni lista'!$B$4:$L$263,7,0),0)</f>
        <v>0</v>
      </c>
      <c r="I87" s="126">
        <f>IFERROR(VLOOKUP(B87,'Egyéni lista'!$B$4:$L$263,8,0),0)</f>
        <v>0</v>
      </c>
      <c r="J87" s="132">
        <f>IFERROR(VLOOKUP(B87,'Egyéni lista'!$B$4:$L$263,9,0),0)</f>
        <v>0</v>
      </c>
      <c r="K87" s="26">
        <f>IFERROR(VLOOKUP(B87,'Egyéni lista'!$B$4:$L$263,10,0),0)</f>
        <v>0</v>
      </c>
      <c r="L87" s="87">
        <f>IFERROR(VLOOKUP(B87,'Egyéni lista'!$B$4:$L$263,11,0),0)</f>
        <v>0</v>
      </c>
    </row>
    <row r="88" spans="1:12" ht="15" hidden="1" customHeight="1" x14ac:dyDescent="0.2">
      <c r="A88" s="80" t="s">
        <v>105</v>
      </c>
      <c r="B88" s="103"/>
      <c r="C88" s="81">
        <f>IFERROR(VLOOKUP(B88,'Egyéni lista'!$B$4:$L$263,2,0),0)</f>
        <v>0</v>
      </c>
      <c r="D88" s="82">
        <f>IFERROR(VLOOKUP(B88,'Egyéni lista'!$B$4:$L$263,3,0),0)</f>
        <v>0</v>
      </c>
      <c r="E88" s="30">
        <f>IFERROR(VLOOKUP(B88,'Egyéni lista'!$B$4:$L$263,4,0),0)</f>
        <v>0</v>
      </c>
      <c r="F88" s="30">
        <f>IFERROR(VLOOKUP(B88,'Egyéni lista'!$B$4:$L$263,5,0),0)</f>
        <v>0</v>
      </c>
      <c r="G88" s="30">
        <f>IFERROR(VLOOKUP(B88,'Egyéni lista'!$B$4:$L$263,6,0),0)</f>
        <v>0</v>
      </c>
      <c r="H88" s="30">
        <f>IFERROR(VLOOKUP(B88,'Egyéni lista'!$B$4:$L$263,7,0),0)</f>
        <v>0</v>
      </c>
      <c r="I88" s="126">
        <f>IFERROR(VLOOKUP(B88,'Egyéni lista'!$B$4:$L$263,8,0),0)</f>
        <v>0</v>
      </c>
      <c r="J88" s="132">
        <f>IFERROR(VLOOKUP(B88,'Egyéni lista'!$B$4:$L$263,9,0),0)</f>
        <v>0</v>
      </c>
      <c r="K88" s="26">
        <f>IFERROR(VLOOKUP(B88,'Egyéni lista'!$B$4:$L$263,10,0),0)</f>
        <v>0</v>
      </c>
      <c r="L88" s="87">
        <f>IFERROR(VLOOKUP(B88,'Egyéni lista'!$B$4:$L$263,11,0),0)</f>
        <v>0</v>
      </c>
    </row>
    <row r="89" spans="1:12" ht="15" hidden="1" customHeight="1" x14ac:dyDescent="0.2">
      <c r="A89" s="80" t="s">
        <v>106</v>
      </c>
      <c r="B89" s="103"/>
      <c r="C89" s="81">
        <f>IFERROR(VLOOKUP(B89,'Egyéni lista'!$B$4:$L$263,2,0),0)</f>
        <v>0</v>
      </c>
      <c r="D89" s="82">
        <f>IFERROR(VLOOKUP(B89,'Egyéni lista'!$B$4:$L$263,3,0),0)</f>
        <v>0</v>
      </c>
      <c r="E89" s="30">
        <f>IFERROR(VLOOKUP(B89,'Egyéni lista'!$B$4:$L$263,4,0),0)</f>
        <v>0</v>
      </c>
      <c r="F89" s="30">
        <f>IFERROR(VLOOKUP(B89,'Egyéni lista'!$B$4:$L$263,5,0),0)</f>
        <v>0</v>
      </c>
      <c r="G89" s="30">
        <f>IFERROR(VLOOKUP(B89,'Egyéni lista'!$B$4:$L$263,6,0),0)</f>
        <v>0</v>
      </c>
      <c r="H89" s="30">
        <f>IFERROR(VLOOKUP(B89,'Egyéni lista'!$B$4:$L$263,7,0),0)</f>
        <v>0</v>
      </c>
      <c r="I89" s="126">
        <f>IFERROR(VLOOKUP(B89,'Egyéni lista'!$B$4:$L$263,8,0),0)</f>
        <v>0</v>
      </c>
      <c r="J89" s="132">
        <f>IFERROR(VLOOKUP(B89,'Egyéni lista'!$B$4:$L$263,9,0),0)</f>
        <v>0</v>
      </c>
      <c r="K89" s="26">
        <f>IFERROR(VLOOKUP(B89,'Egyéni lista'!$B$4:$L$263,10,0),0)</f>
        <v>0</v>
      </c>
      <c r="L89" s="87">
        <f>IFERROR(VLOOKUP(B89,'Egyéni lista'!$B$4:$L$263,11,0),0)</f>
        <v>0</v>
      </c>
    </row>
    <row r="90" spans="1:12" ht="15" hidden="1" customHeight="1" x14ac:dyDescent="0.2">
      <c r="A90" s="80" t="s">
        <v>107</v>
      </c>
      <c r="B90" s="103"/>
      <c r="C90" s="81">
        <f>IFERROR(VLOOKUP(B90,'Egyéni lista'!$B$4:$L$263,2,0),0)</f>
        <v>0</v>
      </c>
      <c r="D90" s="82">
        <f>IFERROR(VLOOKUP(B90,'Egyéni lista'!$B$4:$L$263,3,0),0)</f>
        <v>0</v>
      </c>
      <c r="E90" s="30">
        <f>IFERROR(VLOOKUP(B90,'Egyéni lista'!$B$4:$L$263,4,0),0)</f>
        <v>0</v>
      </c>
      <c r="F90" s="30">
        <f>IFERROR(VLOOKUP(B90,'Egyéni lista'!$B$4:$L$263,5,0),0)</f>
        <v>0</v>
      </c>
      <c r="G90" s="30">
        <f>IFERROR(VLOOKUP(B90,'Egyéni lista'!$B$4:$L$263,6,0),0)</f>
        <v>0</v>
      </c>
      <c r="H90" s="30">
        <f>IFERROR(VLOOKUP(B90,'Egyéni lista'!$B$4:$L$263,7,0),0)</f>
        <v>0</v>
      </c>
      <c r="I90" s="126">
        <f>IFERROR(VLOOKUP(B90,'Egyéni lista'!$B$4:$L$263,8,0),0)</f>
        <v>0</v>
      </c>
      <c r="J90" s="132">
        <f>IFERROR(VLOOKUP(B90,'Egyéni lista'!$B$4:$L$263,9,0),0)</f>
        <v>0</v>
      </c>
      <c r="K90" s="26">
        <f>IFERROR(VLOOKUP(B90,'Egyéni lista'!$B$4:$L$263,10,0),0)</f>
        <v>0</v>
      </c>
      <c r="L90" s="87">
        <f>IFERROR(VLOOKUP(B90,'Egyéni lista'!$B$4:$L$263,11,0),0)</f>
        <v>0</v>
      </c>
    </row>
    <row r="91" spans="1:12" ht="15.75" hidden="1" customHeight="1" x14ac:dyDescent="0.2">
      <c r="A91" s="80" t="s">
        <v>108</v>
      </c>
      <c r="B91" s="103"/>
      <c r="C91" s="81">
        <f>IFERROR(VLOOKUP(B91,'Egyéni lista'!$B$4:$L$263,2,0),0)</f>
        <v>0</v>
      </c>
      <c r="D91" s="82">
        <f>IFERROR(VLOOKUP(B91,'Egyéni lista'!$B$4:$L$263,3,0),0)</f>
        <v>0</v>
      </c>
      <c r="E91" s="30">
        <f>IFERROR(VLOOKUP(B91,'Egyéni lista'!$B$4:$L$263,4,0),0)</f>
        <v>0</v>
      </c>
      <c r="F91" s="30">
        <f>IFERROR(VLOOKUP(B91,'Egyéni lista'!$B$4:$L$263,5,0),0)</f>
        <v>0</v>
      </c>
      <c r="G91" s="30">
        <f>IFERROR(VLOOKUP(B91,'Egyéni lista'!$B$4:$L$263,6,0),0)</f>
        <v>0</v>
      </c>
      <c r="H91" s="30">
        <f>IFERROR(VLOOKUP(B91,'Egyéni lista'!$B$4:$L$263,7,0),0)</f>
        <v>0</v>
      </c>
      <c r="I91" s="126">
        <f>IFERROR(VLOOKUP(B91,'Egyéni lista'!$B$4:$L$263,8,0),0)</f>
        <v>0</v>
      </c>
      <c r="J91" s="132">
        <f>IFERROR(VLOOKUP(B91,'Egyéni lista'!$B$4:$L$263,9,0),0)</f>
        <v>0</v>
      </c>
      <c r="K91" s="26">
        <f>IFERROR(VLOOKUP(B91,'Egyéni lista'!$B$4:$L$263,10,0),0)</f>
        <v>0</v>
      </c>
      <c r="L91" s="87">
        <f>IFERROR(VLOOKUP(B91,'Egyéni lista'!$B$4:$L$263,11,0),0)</f>
        <v>0</v>
      </c>
    </row>
    <row r="92" spans="1:12" ht="15" hidden="1" customHeight="1" x14ac:dyDescent="0.2">
      <c r="A92" s="80" t="s">
        <v>109</v>
      </c>
      <c r="B92" s="103"/>
      <c r="C92" s="81">
        <f>IFERROR(VLOOKUP(B92,'Egyéni lista'!$B$4:$L$263,2,0),0)</f>
        <v>0</v>
      </c>
      <c r="D92" s="82">
        <f>IFERROR(VLOOKUP(B92,'Egyéni lista'!$B$4:$L$263,3,0),0)</f>
        <v>0</v>
      </c>
      <c r="E92" s="30">
        <f>IFERROR(VLOOKUP(B92,'Egyéni lista'!$B$4:$L$263,4,0),0)</f>
        <v>0</v>
      </c>
      <c r="F92" s="30">
        <f>IFERROR(VLOOKUP(B92,'Egyéni lista'!$B$4:$L$263,5,0),0)</f>
        <v>0</v>
      </c>
      <c r="G92" s="30">
        <f>IFERROR(VLOOKUP(B92,'Egyéni lista'!$B$4:$L$263,6,0),0)</f>
        <v>0</v>
      </c>
      <c r="H92" s="30">
        <f>IFERROR(VLOOKUP(B92,'Egyéni lista'!$B$4:$L$263,7,0),0)</f>
        <v>0</v>
      </c>
      <c r="I92" s="126">
        <f>IFERROR(VLOOKUP(B92,'Egyéni lista'!$B$4:$L$263,8,0),0)</f>
        <v>0</v>
      </c>
      <c r="J92" s="132">
        <f>IFERROR(VLOOKUP(B92,'Egyéni lista'!$B$4:$L$263,9,0),0)</f>
        <v>0</v>
      </c>
      <c r="K92" s="26">
        <f>IFERROR(VLOOKUP(B92,'Egyéni lista'!$B$4:$L$263,10,0),0)</f>
        <v>0</v>
      </c>
      <c r="L92" s="87">
        <f>IFERROR(VLOOKUP(B92,'Egyéni lista'!$B$4:$L$263,11,0),0)</f>
        <v>0</v>
      </c>
    </row>
    <row r="93" spans="1:12" ht="15" hidden="1" customHeight="1" x14ac:dyDescent="0.2">
      <c r="A93" s="80" t="s">
        <v>110</v>
      </c>
      <c r="B93" s="103"/>
      <c r="C93" s="81">
        <f>IFERROR(VLOOKUP(B93,'Egyéni lista'!$B$4:$L$263,2,0),0)</f>
        <v>0</v>
      </c>
      <c r="D93" s="82">
        <f>IFERROR(VLOOKUP(B93,'Egyéni lista'!$B$4:$L$263,3,0),0)</f>
        <v>0</v>
      </c>
      <c r="E93" s="30">
        <f>IFERROR(VLOOKUP(B93,'Egyéni lista'!$B$4:$L$263,4,0),0)</f>
        <v>0</v>
      </c>
      <c r="F93" s="30">
        <f>IFERROR(VLOOKUP(B93,'Egyéni lista'!$B$4:$L$263,5,0),0)</f>
        <v>0</v>
      </c>
      <c r="G93" s="30">
        <f>IFERROR(VLOOKUP(B93,'Egyéni lista'!$B$4:$L$263,6,0),0)</f>
        <v>0</v>
      </c>
      <c r="H93" s="30">
        <f>IFERROR(VLOOKUP(B93,'Egyéni lista'!$B$4:$L$263,7,0),0)</f>
        <v>0</v>
      </c>
      <c r="I93" s="126">
        <f>IFERROR(VLOOKUP(B93,'Egyéni lista'!$B$4:$L$263,8,0),0)</f>
        <v>0</v>
      </c>
      <c r="J93" s="132">
        <f>IFERROR(VLOOKUP(B93,'Egyéni lista'!$B$4:$L$263,9,0),0)</f>
        <v>0</v>
      </c>
      <c r="K93" s="26">
        <f>IFERROR(VLOOKUP(B93,'Egyéni lista'!$B$4:$L$263,10,0),0)</f>
        <v>0</v>
      </c>
      <c r="L93" s="87">
        <f>IFERROR(VLOOKUP(B93,'Egyéni lista'!$B$4:$L$263,11,0),0)</f>
        <v>0</v>
      </c>
    </row>
    <row r="94" spans="1:12" ht="15" hidden="1" customHeight="1" x14ac:dyDescent="0.2">
      <c r="A94" s="80" t="s">
        <v>111</v>
      </c>
      <c r="B94" s="103"/>
      <c r="C94" s="81">
        <f>IFERROR(VLOOKUP(B94,'Egyéni lista'!$B$4:$L$263,2,0),0)</f>
        <v>0</v>
      </c>
      <c r="D94" s="82">
        <f>IFERROR(VLOOKUP(B94,'Egyéni lista'!$B$4:$L$263,3,0),0)</f>
        <v>0</v>
      </c>
      <c r="E94" s="30">
        <f>IFERROR(VLOOKUP(B94,'Egyéni lista'!$B$4:$L$263,4,0),0)</f>
        <v>0</v>
      </c>
      <c r="F94" s="30">
        <f>IFERROR(VLOOKUP(B94,'Egyéni lista'!$B$4:$L$263,5,0),0)</f>
        <v>0</v>
      </c>
      <c r="G94" s="30">
        <f>IFERROR(VLOOKUP(B94,'Egyéni lista'!$B$4:$L$263,6,0),0)</f>
        <v>0</v>
      </c>
      <c r="H94" s="30">
        <f>IFERROR(VLOOKUP(B94,'Egyéni lista'!$B$4:$L$263,7,0),0)</f>
        <v>0</v>
      </c>
      <c r="I94" s="126">
        <f>IFERROR(VLOOKUP(B94,'Egyéni lista'!$B$4:$L$263,8,0),0)</f>
        <v>0</v>
      </c>
      <c r="J94" s="132">
        <f>IFERROR(VLOOKUP(B94,'Egyéni lista'!$B$4:$L$263,9,0),0)</f>
        <v>0</v>
      </c>
      <c r="K94" s="26">
        <f>IFERROR(VLOOKUP(B94,'Egyéni lista'!$B$4:$L$263,10,0),0)</f>
        <v>0</v>
      </c>
      <c r="L94" s="87">
        <f>IFERROR(VLOOKUP(B94,'Egyéni lista'!$B$4:$L$263,11,0),0)</f>
        <v>0</v>
      </c>
    </row>
    <row r="95" spans="1:12" ht="15.75" hidden="1" customHeight="1" x14ac:dyDescent="0.2">
      <c r="A95" s="80" t="s">
        <v>112</v>
      </c>
      <c r="B95" s="103"/>
      <c r="C95" s="81">
        <f>IFERROR(VLOOKUP(B95,'Egyéni lista'!$B$4:$L$263,2,0),0)</f>
        <v>0</v>
      </c>
      <c r="D95" s="82">
        <f>IFERROR(VLOOKUP(B95,'Egyéni lista'!$B$4:$L$263,3,0),0)</f>
        <v>0</v>
      </c>
      <c r="E95" s="30">
        <f>IFERROR(VLOOKUP(B95,'Egyéni lista'!$B$4:$L$263,4,0),0)</f>
        <v>0</v>
      </c>
      <c r="F95" s="30">
        <f>IFERROR(VLOOKUP(B95,'Egyéni lista'!$B$4:$L$263,5,0),0)</f>
        <v>0</v>
      </c>
      <c r="G95" s="30">
        <f>IFERROR(VLOOKUP(B95,'Egyéni lista'!$B$4:$L$263,6,0),0)</f>
        <v>0</v>
      </c>
      <c r="H95" s="30">
        <f>IFERROR(VLOOKUP(B95,'Egyéni lista'!$B$4:$L$263,7,0),0)</f>
        <v>0</v>
      </c>
      <c r="I95" s="126">
        <f>IFERROR(VLOOKUP(B95,'Egyéni lista'!$B$4:$L$263,8,0),0)</f>
        <v>0</v>
      </c>
      <c r="J95" s="132">
        <f>IFERROR(VLOOKUP(B95,'Egyéni lista'!$B$4:$L$263,9,0),0)</f>
        <v>0</v>
      </c>
      <c r="K95" s="26">
        <f>IFERROR(VLOOKUP(B95,'Egyéni lista'!$B$4:$L$263,10,0),0)</f>
        <v>0</v>
      </c>
      <c r="L95" s="87">
        <f>IFERROR(VLOOKUP(B95,'Egyéni lista'!$B$4:$L$263,11,0),0)</f>
        <v>0</v>
      </c>
    </row>
    <row r="96" spans="1:12" ht="15" hidden="1" customHeight="1" x14ac:dyDescent="0.2">
      <c r="A96" s="80" t="s">
        <v>113</v>
      </c>
      <c r="B96" s="103"/>
      <c r="C96" s="81">
        <f>IFERROR(VLOOKUP(B96,'Egyéni lista'!$B$4:$L$263,2,0),0)</f>
        <v>0</v>
      </c>
      <c r="D96" s="82">
        <f>IFERROR(VLOOKUP(B96,'Egyéni lista'!$B$4:$L$263,3,0),0)</f>
        <v>0</v>
      </c>
      <c r="E96" s="30">
        <f>IFERROR(VLOOKUP(B96,'Egyéni lista'!$B$4:$L$263,4,0),0)</f>
        <v>0</v>
      </c>
      <c r="F96" s="30">
        <f>IFERROR(VLOOKUP(B96,'Egyéni lista'!$B$4:$L$263,5,0),0)</f>
        <v>0</v>
      </c>
      <c r="G96" s="30">
        <f>IFERROR(VLOOKUP(B96,'Egyéni lista'!$B$4:$L$263,6,0),0)</f>
        <v>0</v>
      </c>
      <c r="H96" s="30">
        <f>IFERROR(VLOOKUP(B96,'Egyéni lista'!$B$4:$L$263,7,0),0)</f>
        <v>0</v>
      </c>
      <c r="I96" s="126">
        <f>IFERROR(VLOOKUP(B96,'Egyéni lista'!$B$4:$L$263,8,0),0)</f>
        <v>0</v>
      </c>
      <c r="J96" s="132">
        <f>IFERROR(VLOOKUP(B96,'Egyéni lista'!$B$4:$L$263,9,0),0)</f>
        <v>0</v>
      </c>
      <c r="K96" s="26">
        <f>IFERROR(VLOOKUP(B96,'Egyéni lista'!$B$4:$L$263,10,0),0)</f>
        <v>0</v>
      </c>
      <c r="L96" s="87">
        <f>IFERROR(VLOOKUP(B96,'Egyéni lista'!$B$4:$L$263,11,0),0)</f>
        <v>0</v>
      </c>
    </row>
    <row r="97" spans="1:12" ht="15" hidden="1" customHeight="1" x14ac:dyDescent="0.2">
      <c r="A97" s="80" t="s">
        <v>114</v>
      </c>
      <c r="B97" s="103"/>
      <c r="C97" s="81">
        <f>IFERROR(VLOOKUP(B97,'Egyéni lista'!$B$4:$L$263,2,0),0)</f>
        <v>0</v>
      </c>
      <c r="D97" s="82">
        <f>IFERROR(VLOOKUP(B97,'Egyéni lista'!$B$4:$L$263,3,0),0)</f>
        <v>0</v>
      </c>
      <c r="E97" s="30">
        <f>IFERROR(VLOOKUP(B97,'Egyéni lista'!$B$4:$L$263,4,0),0)</f>
        <v>0</v>
      </c>
      <c r="F97" s="30">
        <f>IFERROR(VLOOKUP(B97,'Egyéni lista'!$B$4:$L$263,5,0),0)</f>
        <v>0</v>
      </c>
      <c r="G97" s="30">
        <f>IFERROR(VLOOKUP(B97,'Egyéni lista'!$B$4:$L$263,6,0),0)</f>
        <v>0</v>
      </c>
      <c r="H97" s="30">
        <f>IFERROR(VLOOKUP(B97,'Egyéni lista'!$B$4:$L$263,7,0),0)</f>
        <v>0</v>
      </c>
      <c r="I97" s="126">
        <f>IFERROR(VLOOKUP(B97,'Egyéni lista'!$B$4:$L$263,8,0),0)</f>
        <v>0</v>
      </c>
      <c r="J97" s="132">
        <f>IFERROR(VLOOKUP(B97,'Egyéni lista'!$B$4:$L$263,9,0),0)</f>
        <v>0</v>
      </c>
      <c r="K97" s="26">
        <f>IFERROR(VLOOKUP(B97,'Egyéni lista'!$B$4:$L$263,10,0),0)</f>
        <v>0</v>
      </c>
      <c r="L97" s="87">
        <f>IFERROR(VLOOKUP(B97,'Egyéni lista'!$B$4:$L$263,11,0),0)</f>
        <v>0</v>
      </c>
    </row>
    <row r="98" spans="1:12" ht="15" hidden="1" customHeight="1" x14ac:dyDescent="0.2">
      <c r="A98" s="80" t="s">
        <v>115</v>
      </c>
      <c r="B98" s="103"/>
      <c r="C98" s="81">
        <f>IFERROR(VLOOKUP(B98,'Egyéni lista'!$B$4:$L$263,2,0),0)</f>
        <v>0</v>
      </c>
      <c r="D98" s="82">
        <f>IFERROR(VLOOKUP(B98,'Egyéni lista'!$B$4:$L$263,3,0),0)</f>
        <v>0</v>
      </c>
      <c r="E98" s="30">
        <f>IFERROR(VLOOKUP(B98,'Egyéni lista'!$B$4:$L$263,4,0),0)</f>
        <v>0</v>
      </c>
      <c r="F98" s="30">
        <f>IFERROR(VLOOKUP(B98,'Egyéni lista'!$B$4:$L$263,5,0),0)</f>
        <v>0</v>
      </c>
      <c r="G98" s="30">
        <f>IFERROR(VLOOKUP(B98,'Egyéni lista'!$B$4:$L$263,6,0),0)</f>
        <v>0</v>
      </c>
      <c r="H98" s="30">
        <f>IFERROR(VLOOKUP(B98,'Egyéni lista'!$B$4:$L$263,7,0),0)</f>
        <v>0</v>
      </c>
      <c r="I98" s="126">
        <f>IFERROR(VLOOKUP(B98,'Egyéni lista'!$B$4:$L$263,8,0),0)</f>
        <v>0</v>
      </c>
      <c r="J98" s="132">
        <f>IFERROR(VLOOKUP(B98,'Egyéni lista'!$B$4:$L$263,9,0),0)</f>
        <v>0</v>
      </c>
      <c r="K98" s="26">
        <f>IFERROR(VLOOKUP(B98,'Egyéni lista'!$B$4:$L$263,10,0),0)</f>
        <v>0</v>
      </c>
      <c r="L98" s="87">
        <f>IFERROR(VLOOKUP(B98,'Egyéni lista'!$B$4:$L$263,11,0),0)</f>
        <v>0</v>
      </c>
    </row>
    <row r="99" spans="1:12" ht="15.75" hidden="1" customHeight="1" x14ac:dyDescent="0.2">
      <c r="A99" s="80" t="s">
        <v>116</v>
      </c>
      <c r="B99" s="103"/>
      <c r="C99" s="81">
        <f>IFERROR(VLOOKUP(B99,'Egyéni lista'!$B$4:$L$263,2,0),0)</f>
        <v>0</v>
      </c>
      <c r="D99" s="82">
        <f>IFERROR(VLOOKUP(B99,'Egyéni lista'!$B$4:$L$263,3,0),0)</f>
        <v>0</v>
      </c>
      <c r="E99" s="30">
        <f>IFERROR(VLOOKUP(B99,'Egyéni lista'!$B$4:$L$263,4,0),0)</f>
        <v>0</v>
      </c>
      <c r="F99" s="30">
        <f>IFERROR(VLOOKUP(B99,'Egyéni lista'!$B$4:$L$263,5,0),0)</f>
        <v>0</v>
      </c>
      <c r="G99" s="30">
        <f>IFERROR(VLOOKUP(B99,'Egyéni lista'!$B$4:$L$263,6,0),0)</f>
        <v>0</v>
      </c>
      <c r="H99" s="30">
        <f>IFERROR(VLOOKUP(B99,'Egyéni lista'!$B$4:$L$263,7,0),0)</f>
        <v>0</v>
      </c>
      <c r="I99" s="126">
        <f>IFERROR(VLOOKUP(B99,'Egyéni lista'!$B$4:$L$263,8,0),0)</f>
        <v>0</v>
      </c>
      <c r="J99" s="132">
        <f>IFERROR(VLOOKUP(B99,'Egyéni lista'!$B$4:$L$263,9,0),0)</f>
        <v>0</v>
      </c>
      <c r="K99" s="26">
        <f>IFERROR(VLOOKUP(B99,'Egyéni lista'!$B$4:$L$263,10,0),0)</f>
        <v>0</v>
      </c>
      <c r="L99" s="87">
        <f>IFERROR(VLOOKUP(B99,'Egyéni lista'!$B$4:$L$263,11,0),0)</f>
        <v>0</v>
      </c>
    </row>
    <row r="100" spans="1:12" ht="15" hidden="1" customHeight="1" x14ac:dyDescent="0.2">
      <c r="A100" s="80" t="s">
        <v>117</v>
      </c>
      <c r="B100" s="103"/>
      <c r="C100" s="81">
        <f>IFERROR(VLOOKUP(B100,'Egyéni lista'!$B$4:$L$263,2,0),0)</f>
        <v>0</v>
      </c>
      <c r="D100" s="82">
        <f>IFERROR(VLOOKUP(B100,'Egyéni lista'!$B$4:$L$263,3,0),0)</f>
        <v>0</v>
      </c>
      <c r="E100" s="30">
        <f>IFERROR(VLOOKUP(B100,'Egyéni lista'!$B$4:$L$263,4,0),0)</f>
        <v>0</v>
      </c>
      <c r="F100" s="30">
        <f>IFERROR(VLOOKUP(B100,'Egyéni lista'!$B$4:$L$263,5,0),0)</f>
        <v>0</v>
      </c>
      <c r="G100" s="30">
        <f>IFERROR(VLOOKUP(B100,'Egyéni lista'!$B$4:$L$263,6,0),0)</f>
        <v>0</v>
      </c>
      <c r="H100" s="30">
        <f>IFERROR(VLOOKUP(B100,'Egyéni lista'!$B$4:$L$263,7,0),0)</f>
        <v>0</v>
      </c>
      <c r="I100" s="126">
        <f>IFERROR(VLOOKUP(B100,'Egyéni lista'!$B$4:$L$263,8,0),0)</f>
        <v>0</v>
      </c>
      <c r="J100" s="132">
        <f>IFERROR(VLOOKUP(B100,'Egyéni lista'!$B$4:$L$263,9,0),0)</f>
        <v>0</v>
      </c>
      <c r="K100" s="26">
        <f>IFERROR(VLOOKUP(B100,'Egyéni lista'!$B$4:$L$263,10,0),0)</f>
        <v>0</v>
      </c>
      <c r="L100" s="87">
        <f>IFERROR(VLOOKUP(B100,'Egyéni lista'!$B$4:$L$263,11,0),0)</f>
        <v>0</v>
      </c>
    </row>
    <row r="101" spans="1:12" ht="15" hidden="1" customHeight="1" x14ac:dyDescent="0.2">
      <c r="A101" s="80" t="s">
        <v>118</v>
      </c>
      <c r="B101" s="103"/>
      <c r="C101" s="81">
        <f>IFERROR(VLOOKUP(B101,'Egyéni lista'!$B$4:$L$263,2,0),0)</f>
        <v>0</v>
      </c>
      <c r="D101" s="82">
        <f>IFERROR(VLOOKUP(B101,'Egyéni lista'!$B$4:$L$263,3,0),0)</f>
        <v>0</v>
      </c>
      <c r="E101" s="30">
        <f>IFERROR(VLOOKUP(B101,'Egyéni lista'!$B$4:$L$263,4,0),0)</f>
        <v>0</v>
      </c>
      <c r="F101" s="30">
        <f>IFERROR(VLOOKUP(B101,'Egyéni lista'!$B$4:$L$263,5,0),0)</f>
        <v>0</v>
      </c>
      <c r="G101" s="30">
        <f>IFERROR(VLOOKUP(B101,'Egyéni lista'!$B$4:$L$263,6,0),0)</f>
        <v>0</v>
      </c>
      <c r="H101" s="30">
        <f>IFERROR(VLOOKUP(B101,'Egyéni lista'!$B$4:$L$263,7,0),0)</f>
        <v>0</v>
      </c>
      <c r="I101" s="126">
        <f>IFERROR(VLOOKUP(B101,'Egyéni lista'!$B$4:$L$263,8,0),0)</f>
        <v>0</v>
      </c>
      <c r="J101" s="132">
        <f>IFERROR(VLOOKUP(B101,'Egyéni lista'!$B$4:$L$263,9,0),0)</f>
        <v>0</v>
      </c>
      <c r="K101" s="26">
        <f>IFERROR(VLOOKUP(B101,'Egyéni lista'!$B$4:$L$263,10,0),0)</f>
        <v>0</v>
      </c>
      <c r="L101" s="87">
        <f>IFERROR(VLOOKUP(B101,'Egyéni lista'!$B$4:$L$263,11,0),0)</f>
        <v>0</v>
      </c>
    </row>
    <row r="102" spans="1:12" ht="15" hidden="1" customHeight="1" x14ac:dyDescent="0.2">
      <c r="A102" s="80" t="s">
        <v>119</v>
      </c>
      <c r="B102" s="103"/>
      <c r="C102" s="81">
        <f>IFERROR(VLOOKUP(B102,'Egyéni lista'!$B$4:$L$263,2,0),0)</f>
        <v>0</v>
      </c>
      <c r="D102" s="82">
        <f>IFERROR(VLOOKUP(B102,'Egyéni lista'!$B$4:$L$263,3,0),0)</f>
        <v>0</v>
      </c>
      <c r="E102" s="30">
        <f>IFERROR(VLOOKUP(B102,'Egyéni lista'!$B$4:$L$263,4,0),0)</f>
        <v>0</v>
      </c>
      <c r="F102" s="30">
        <f>IFERROR(VLOOKUP(B102,'Egyéni lista'!$B$4:$L$263,5,0),0)</f>
        <v>0</v>
      </c>
      <c r="G102" s="30">
        <f>IFERROR(VLOOKUP(B102,'Egyéni lista'!$B$4:$L$263,6,0),0)</f>
        <v>0</v>
      </c>
      <c r="H102" s="30">
        <f>IFERROR(VLOOKUP(B102,'Egyéni lista'!$B$4:$L$263,7,0),0)</f>
        <v>0</v>
      </c>
      <c r="I102" s="126">
        <f>IFERROR(VLOOKUP(B102,'Egyéni lista'!$B$4:$L$263,8,0),0)</f>
        <v>0</v>
      </c>
      <c r="J102" s="132">
        <f>IFERROR(VLOOKUP(B102,'Egyéni lista'!$B$4:$L$263,9,0),0)</f>
        <v>0</v>
      </c>
      <c r="K102" s="26">
        <f>IFERROR(VLOOKUP(B102,'Egyéni lista'!$B$4:$L$263,10,0),0)</f>
        <v>0</v>
      </c>
      <c r="L102" s="87">
        <f>IFERROR(VLOOKUP(B102,'Egyéni lista'!$B$4:$L$263,11,0),0)</f>
        <v>0</v>
      </c>
    </row>
    <row r="103" spans="1:12" ht="15.75" hidden="1" customHeight="1" x14ac:dyDescent="0.2">
      <c r="A103" s="80" t="s">
        <v>120</v>
      </c>
      <c r="B103" s="103"/>
      <c r="C103" s="81">
        <f>IFERROR(VLOOKUP(B103,'Egyéni lista'!$B$4:$L$263,2,0),0)</f>
        <v>0</v>
      </c>
      <c r="D103" s="82">
        <f>IFERROR(VLOOKUP(B103,'Egyéni lista'!$B$4:$L$263,3,0),0)</f>
        <v>0</v>
      </c>
      <c r="E103" s="30">
        <f>IFERROR(VLOOKUP(B103,'Egyéni lista'!$B$4:$L$263,4,0),0)</f>
        <v>0</v>
      </c>
      <c r="F103" s="30">
        <f>IFERROR(VLOOKUP(B103,'Egyéni lista'!$B$4:$L$263,5,0),0)</f>
        <v>0</v>
      </c>
      <c r="G103" s="30">
        <f>IFERROR(VLOOKUP(B103,'Egyéni lista'!$B$4:$L$263,6,0),0)</f>
        <v>0</v>
      </c>
      <c r="H103" s="30">
        <f>IFERROR(VLOOKUP(B103,'Egyéni lista'!$B$4:$L$263,7,0),0)</f>
        <v>0</v>
      </c>
      <c r="I103" s="126">
        <f>IFERROR(VLOOKUP(B103,'Egyéni lista'!$B$4:$L$263,8,0),0)</f>
        <v>0</v>
      </c>
      <c r="J103" s="132">
        <f>IFERROR(VLOOKUP(B103,'Egyéni lista'!$B$4:$L$263,9,0),0)</f>
        <v>0</v>
      </c>
      <c r="K103" s="26">
        <f>IFERROR(VLOOKUP(B103,'Egyéni lista'!$B$4:$L$263,10,0),0)</f>
        <v>0</v>
      </c>
      <c r="L103" s="87">
        <f>IFERROR(VLOOKUP(B103,'Egyéni lista'!$B$4:$L$263,11,0),0)</f>
        <v>0</v>
      </c>
    </row>
    <row r="104" spans="1:12" ht="15" hidden="1" customHeight="1" x14ac:dyDescent="0.2">
      <c r="A104" s="80" t="s">
        <v>121</v>
      </c>
      <c r="B104" s="103"/>
      <c r="C104" s="81">
        <f>IFERROR(VLOOKUP(B104,'Egyéni lista'!$B$4:$L$263,2,0),0)</f>
        <v>0</v>
      </c>
      <c r="D104" s="82">
        <f>IFERROR(VLOOKUP(B104,'Egyéni lista'!$B$4:$L$263,3,0),0)</f>
        <v>0</v>
      </c>
      <c r="E104" s="30">
        <f>IFERROR(VLOOKUP(B104,'Egyéni lista'!$B$4:$L$263,4,0),0)</f>
        <v>0</v>
      </c>
      <c r="F104" s="30">
        <f>IFERROR(VLOOKUP(B104,'Egyéni lista'!$B$4:$L$263,5,0),0)</f>
        <v>0</v>
      </c>
      <c r="G104" s="30">
        <f>IFERROR(VLOOKUP(B104,'Egyéni lista'!$B$4:$L$263,6,0),0)</f>
        <v>0</v>
      </c>
      <c r="H104" s="30">
        <f>IFERROR(VLOOKUP(B104,'Egyéni lista'!$B$4:$L$263,7,0),0)</f>
        <v>0</v>
      </c>
      <c r="I104" s="126">
        <f>IFERROR(VLOOKUP(B104,'Egyéni lista'!$B$4:$L$263,8,0),0)</f>
        <v>0</v>
      </c>
      <c r="J104" s="132">
        <f>IFERROR(VLOOKUP(B104,'Egyéni lista'!$B$4:$L$263,9,0),0)</f>
        <v>0</v>
      </c>
      <c r="K104" s="26">
        <f>IFERROR(VLOOKUP(B104,'Egyéni lista'!$B$4:$L$263,10,0),0)</f>
        <v>0</v>
      </c>
      <c r="L104" s="87">
        <f>IFERROR(VLOOKUP(B104,'Egyéni lista'!$B$4:$L$263,11,0),0)</f>
        <v>0</v>
      </c>
    </row>
    <row r="105" spans="1:12" ht="15" hidden="1" customHeight="1" x14ac:dyDescent="0.2">
      <c r="A105" s="80" t="s">
        <v>122</v>
      </c>
      <c r="B105" s="103"/>
      <c r="C105" s="81">
        <f>IFERROR(VLOOKUP(B105,'Egyéni lista'!$B$4:$L$263,2,0),0)</f>
        <v>0</v>
      </c>
      <c r="D105" s="82">
        <f>IFERROR(VLOOKUP(B105,'Egyéni lista'!$B$4:$L$263,3,0),0)</f>
        <v>0</v>
      </c>
      <c r="E105" s="30">
        <f>IFERROR(VLOOKUP(B105,'Egyéni lista'!$B$4:$L$263,4,0),0)</f>
        <v>0</v>
      </c>
      <c r="F105" s="30">
        <f>IFERROR(VLOOKUP(B105,'Egyéni lista'!$B$4:$L$263,5,0),0)</f>
        <v>0</v>
      </c>
      <c r="G105" s="30">
        <f>IFERROR(VLOOKUP(B105,'Egyéni lista'!$B$4:$L$263,6,0),0)</f>
        <v>0</v>
      </c>
      <c r="H105" s="30">
        <f>IFERROR(VLOOKUP(B105,'Egyéni lista'!$B$4:$L$263,7,0),0)</f>
        <v>0</v>
      </c>
      <c r="I105" s="126">
        <f>IFERROR(VLOOKUP(B105,'Egyéni lista'!$B$4:$L$263,8,0),0)</f>
        <v>0</v>
      </c>
      <c r="J105" s="132">
        <f>IFERROR(VLOOKUP(B105,'Egyéni lista'!$B$4:$L$263,9,0),0)</f>
        <v>0</v>
      </c>
      <c r="K105" s="26">
        <f>IFERROR(VLOOKUP(B105,'Egyéni lista'!$B$4:$L$263,10,0),0)</f>
        <v>0</v>
      </c>
      <c r="L105" s="87">
        <f>IFERROR(VLOOKUP(B105,'Egyéni lista'!$B$4:$L$263,11,0),0)</f>
        <v>0</v>
      </c>
    </row>
    <row r="106" spans="1:12" ht="15" hidden="1" customHeight="1" x14ac:dyDescent="0.2">
      <c r="A106" s="80" t="s">
        <v>123</v>
      </c>
      <c r="B106" s="103"/>
      <c r="C106" s="81">
        <f>IFERROR(VLOOKUP(B106,'Egyéni lista'!$B$4:$L$263,2,0),0)</f>
        <v>0</v>
      </c>
      <c r="D106" s="82">
        <f>IFERROR(VLOOKUP(B106,'Egyéni lista'!$B$4:$L$263,3,0),0)</f>
        <v>0</v>
      </c>
      <c r="E106" s="30">
        <f>IFERROR(VLOOKUP(B106,'Egyéni lista'!$B$4:$L$263,4,0),0)</f>
        <v>0</v>
      </c>
      <c r="F106" s="30">
        <f>IFERROR(VLOOKUP(B106,'Egyéni lista'!$B$4:$L$263,5,0),0)</f>
        <v>0</v>
      </c>
      <c r="G106" s="30">
        <f>IFERROR(VLOOKUP(B106,'Egyéni lista'!$B$4:$L$263,6,0),0)</f>
        <v>0</v>
      </c>
      <c r="H106" s="30">
        <f>IFERROR(VLOOKUP(B106,'Egyéni lista'!$B$4:$L$263,7,0),0)</f>
        <v>0</v>
      </c>
      <c r="I106" s="126">
        <f>IFERROR(VLOOKUP(B106,'Egyéni lista'!$B$4:$L$263,8,0),0)</f>
        <v>0</v>
      </c>
      <c r="J106" s="132">
        <f>IFERROR(VLOOKUP(B106,'Egyéni lista'!$B$4:$L$263,9,0),0)</f>
        <v>0</v>
      </c>
      <c r="K106" s="26">
        <f>IFERROR(VLOOKUP(B106,'Egyéni lista'!$B$4:$L$263,10,0),0)</f>
        <v>0</v>
      </c>
      <c r="L106" s="87">
        <f>IFERROR(VLOOKUP(B106,'Egyéni lista'!$B$4:$L$263,11,0),0)</f>
        <v>0</v>
      </c>
    </row>
    <row r="107" spans="1:12" ht="15.75" hidden="1" customHeight="1" x14ac:dyDescent="0.2">
      <c r="A107" s="80" t="s">
        <v>124</v>
      </c>
      <c r="B107" s="103"/>
      <c r="C107" s="81">
        <f>IFERROR(VLOOKUP(B107,'Egyéni lista'!$B$4:$L$263,2,0),0)</f>
        <v>0</v>
      </c>
      <c r="D107" s="82">
        <f>IFERROR(VLOOKUP(B107,'Egyéni lista'!$B$4:$L$263,3,0),0)</f>
        <v>0</v>
      </c>
      <c r="E107" s="30">
        <f>IFERROR(VLOOKUP(B107,'Egyéni lista'!$B$4:$L$263,4,0),0)</f>
        <v>0</v>
      </c>
      <c r="F107" s="30">
        <f>IFERROR(VLOOKUP(B107,'Egyéni lista'!$B$4:$L$263,5,0),0)</f>
        <v>0</v>
      </c>
      <c r="G107" s="30">
        <f>IFERROR(VLOOKUP(B107,'Egyéni lista'!$B$4:$L$263,6,0),0)</f>
        <v>0</v>
      </c>
      <c r="H107" s="30">
        <f>IFERROR(VLOOKUP(B107,'Egyéni lista'!$B$4:$L$263,7,0),0)</f>
        <v>0</v>
      </c>
      <c r="I107" s="126">
        <f>IFERROR(VLOOKUP(B107,'Egyéni lista'!$B$4:$L$263,8,0),0)</f>
        <v>0</v>
      </c>
      <c r="J107" s="132">
        <f>IFERROR(VLOOKUP(B107,'Egyéni lista'!$B$4:$L$263,9,0),0)</f>
        <v>0</v>
      </c>
      <c r="K107" s="26">
        <f>IFERROR(VLOOKUP(B107,'Egyéni lista'!$B$4:$L$263,10,0),0)</f>
        <v>0</v>
      </c>
      <c r="L107" s="87">
        <f>IFERROR(VLOOKUP(B107,'Egyéni lista'!$B$4:$L$263,11,0),0)</f>
        <v>0</v>
      </c>
    </row>
    <row r="108" spans="1:12" ht="15" hidden="1" customHeight="1" x14ac:dyDescent="0.2">
      <c r="A108" s="80" t="s">
        <v>125</v>
      </c>
      <c r="B108" s="103"/>
      <c r="C108" s="81">
        <f>IFERROR(VLOOKUP(B108,'Egyéni lista'!$B$4:$L$263,2,0),0)</f>
        <v>0</v>
      </c>
      <c r="D108" s="82">
        <f>IFERROR(VLOOKUP(B108,'Egyéni lista'!$B$4:$L$263,3,0),0)</f>
        <v>0</v>
      </c>
      <c r="E108" s="30">
        <f>IFERROR(VLOOKUP(B108,'Egyéni lista'!$B$4:$L$263,4,0),0)</f>
        <v>0</v>
      </c>
      <c r="F108" s="30">
        <f>IFERROR(VLOOKUP(B108,'Egyéni lista'!$B$4:$L$263,5,0),0)</f>
        <v>0</v>
      </c>
      <c r="G108" s="30">
        <f>IFERROR(VLOOKUP(B108,'Egyéni lista'!$B$4:$L$263,6,0),0)</f>
        <v>0</v>
      </c>
      <c r="H108" s="30">
        <f>IFERROR(VLOOKUP(B108,'Egyéni lista'!$B$4:$L$263,7,0),0)</f>
        <v>0</v>
      </c>
      <c r="I108" s="126">
        <f>IFERROR(VLOOKUP(B108,'Egyéni lista'!$B$4:$L$263,8,0),0)</f>
        <v>0</v>
      </c>
      <c r="J108" s="132">
        <f>IFERROR(VLOOKUP(B108,'Egyéni lista'!$B$4:$L$263,9,0),0)</f>
        <v>0</v>
      </c>
      <c r="K108" s="26">
        <f>IFERROR(VLOOKUP(B108,'Egyéni lista'!$B$4:$L$263,10,0),0)</f>
        <v>0</v>
      </c>
      <c r="L108" s="87">
        <f>IFERROR(VLOOKUP(B108,'Egyéni lista'!$B$4:$L$263,11,0),0)</f>
        <v>0</v>
      </c>
    </row>
    <row r="109" spans="1:12" ht="15" hidden="1" customHeight="1" x14ac:dyDescent="0.2">
      <c r="A109" s="80" t="s">
        <v>126</v>
      </c>
      <c r="B109" s="103"/>
      <c r="C109" s="81">
        <f>IFERROR(VLOOKUP(B109,'Egyéni lista'!$B$4:$L$263,2,0),0)</f>
        <v>0</v>
      </c>
      <c r="D109" s="82">
        <f>IFERROR(VLOOKUP(B109,'Egyéni lista'!$B$4:$L$263,3,0),0)</f>
        <v>0</v>
      </c>
      <c r="E109" s="30">
        <f>IFERROR(VLOOKUP(B109,'Egyéni lista'!$B$4:$L$263,4,0),0)</f>
        <v>0</v>
      </c>
      <c r="F109" s="30">
        <f>IFERROR(VLOOKUP(B109,'Egyéni lista'!$B$4:$L$263,5,0),0)</f>
        <v>0</v>
      </c>
      <c r="G109" s="30">
        <f>IFERROR(VLOOKUP(B109,'Egyéni lista'!$B$4:$L$263,6,0),0)</f>
        <v>0</v>
      </c>
      <c r="H109" s="30">
        <f>IFERROR(VLOOKUP(B109,'Egyéni lista'!$B$4:$L$263,7,0),0)</f>
        <v>0</v>
      </c>
      <c r="I109" s="126">
        <f>IFERROR(VLOOKUP(B109,'Egyéni lista'!$B$4:$L$263,8,0),0)</f>
        <v>0</v>
      </c>
      <c r="J109" s="132">
        <f>IFERROR(VLOOKUP(B109,'Egyéni lista'!$B$4:$L$263,9,0),0)</f>
        <v>0</v>
      </c>
      <c r="K109" s="26">
        <f>IFERROR(VLOOKUP(B109,'Egyéni lista'!$B$4:$L$263,10,0),0)</f>
        <v>0</v>
      </c>
      <c r="L109" s="87">
        <f>IFERROR(VLOOKUP(B109,'Egyéni lista'!$B$4:$L$263,11,0),0)</f>
        <v>0</v>
      </c>
    </row>
    <row r="110" spans="1:12" ht="15" hidden="1" customHeight="1" x14ac:dyDescent="0.2">
      <c r="A110" s="80" t="s">
        <v>127</v>
      </c>
      <c r="B110" s="103"/>
      <c r="C110" s="81">
        <f>IFERROR(VLOOKUP(B110,'Egyéni lista'!$B$4:$L$263,2,0),0)</f>
        <v>0</v>
      </c>
      <c r="D110" s="82">
        <f>IFERROR(VLOOKUP(B110,'Egyéni lista'!$B$4:$L$263,3,0),0)</f>
        <v>0</v>
      </c>
      <c r="E110" s="30">
        <f>IFERROR(VLOOKUP(B110,'Egyéni lista'!$B$4:$L$263,4,0),0)</f>
        <v>0</v>
      </c>
      <c r="F110" s="30">
        <f>IFERROR(VLOOKUP(B110,'Egyéni lista'!$B$4:$L$263,5,0),0)</f>
        <v>0</v>
      </c>
      <c r="G110" s="30">
        <f>IFERROR(VLOOKUP(B110,'Egyéni lista'!$B$4:$L$263,6,0),0)</f>
        <v>0</v>
      </c>
      <c r="H110" s="30">
        <f>IFERROR(VLOOKUP(B110,'Egyéni lista'!$B$4:$L$263,7,0),0)</f>
        <v>0</v>
      </c>
      <c r="I110" s="126">
        <f>IFERROR(VLOOKUP(B110,'Egyéni lista'!$B$4:$L$263,8,0),0)</f>
        <v>0</v>
      </c>
      <c r="J110" s="132">
        <f>IFERROR(VLOOKUP(B110,'Egyéni lista'!$B$4:$L$263,9,0),0)</f>
        <v>0</v>
      </c>
      <c r="K110" s="26">
        <f>IFERROR(VLOOKUP(B110,'Egyéni lista'!$B$4:$L$263,10,0),0)</f>
        <v>0</v>
      </c>
      <c r="L110" s="87">
        <f>IFERROR(VLOOKUP(B110,'Egyéni lista'!$B$4:$L$263,11,0),0)</f>
        <v>0</v>
      </c>
    </row>
    <row r="111" spans="1:12" ht="15.75" hidden="1" customHeight="1" x14ac:dyDescent="0.2">
      <c r="A111" s="80" t="s">
        <v>128</v>
      </c>
      <c r="B111" s="103"/>
      <c r="C111" s="81">
        <f>IFERROR(VLOOKUP(B111,'Egyéni lista'!$B$4:$L$263,2,0),0)</f>
        <v>0</v>
      </c>
      <c r="D111" s="82">
        <f>IFERROR(VLOOKUP(B111,'Egyéni lista'!$B$4:$L$263,3,0),0)</f>
        <v>0</v>
      </c>
      <c r="E111" s="30">
        <f>IFERROR(VLOOKUP(B111,'Egyéni lista'!$B$4:$L$263,4,0),0)</f>
        <v>0</v>
      </c>
      <c r="F111" s="30">
        <f>IFERROR(VLOOKUP(B111,'Egyéni lista'!$B$4:$L$263,5,0),0)</f>
        <v>0</v>
      </c>
      <c r="G111" s="30">
        <f>IFERROR(VLOOKUP(B111,'Egyéni lista'!$B$4:$L$263,6,0),0)</f>
        <v>0</v>
      </c>
      <c r="H111" s="30">
        <f>IFERROR(VLOOKUP(B111,'Egyéni lista'!$B$4:$L$263,7,0),0)</f>
        <v>0</v>
      </c>
      <c r="I111" s="126">
        <f>IFERROR(VLOOKUP(B111,'Egyéni lista'!$B$4:$L$263,8,0),0)</f>
        <v>0</v>
      </c>
      <c r="J111" s="132">
        <f>IFERROR(VLOOKUP(B111,'Egyéni lista'!$B$4:$L$263,9,0),0)</f>
        <v>0</v>
      </c>
      <c r="K111" s="26">
        <f>IFERROR(VLOOKUP(B111,'Egyéni lista'!$B$4:$L$263,10,0),0)</f>
        <v>0</v>
      </c>
      <c r="L111" s="87">
        <f>IFERROR(VLOOKUP(B111,'Egyéni lista'!$B$4:$L$263,11,0),0)</f>
        <v>0</v>
      </c>
    </row>
    <row r="112" spans="1:12" ht="15" hidden="1" customHeight="1" x14ac:dyDescent="0.2">
      <c r="A112" s="80" t="s">
        <v>129</v>
      </c>
      <c r="B112" s="103"/>
      <c r="C112" s="81">
        <f>IFERROR(VLOOKUP(B112,'Egyéni lista'!$B$4:$L$263,2,0),0)</f>
        <v>0</v>
      </c>
      <c r="D112" s="82">
        <f>IFERROR(VLOOKUP(B112,'Egyéni lista'!$B$4:$L$263,3,0),0)</f>
        <v>0</v>
      </c>
      <c r="E112" s="30">
        <f>IFERROR(VLOOKUP(B112,'Egyéni lista'!$B$4:$L$263,4,0),0)</f>
        <v>0</v>
      </c>
      <c r="F112" s="30">
        <f>IFERROR(VLOOKUP(B112,'Egyéni lista'!$B$4:$L$263,5,0),0)</f>
        <v>0</v>
      </c>
      <c r="G112" s="30">
        <f>IFERROR(VLOOKUP(B112,'Egyéni lista'!$B$4:$L$263,6,0),0)</f>
        <v>0</v>
      </c>
      <c r="H112" s="30">
        <f>IFERROR(VLOOKUP(B112,'Egyéni lista'!$B$4:$L$263,7,0),0)</f>
        <v>0</v>
      </c>
      <c r="I112" s="126">
        <f>IFERROR(VLOOKUP(B112,'Egyéni lista'!$B$4:$L$263,8,0),0)</f>
        <v>0</v>
      </c>
      <c r="J112" s="132">
        <f>IFERROR(VLOOKUP(B112,'Egyéni lista'!$B$4:$L$263,9,0),0)</f>
        <v>0</v>
      </c>
      <c r="K112" s="26">
        <f>IFERROR(VLOOKUP(B112,'Egyéni lista'!$B$4:$L$263,10,0),0)</f>
        <v>0</v>
      </c>
      <c r="L112" s="87">
        <f>IFERROR(VLOOKUP(B112,'Egyéni lista'!$B$4:$L$263,11,0),0)</f>
        <v>0</v>
      </c>
    </row>
    <row r="113" spans="1:12" ht="15" hidden="1" customHeight="1" x14ac:dyDescent="0.2">
      <c r="A113" s="80" t="s">
        <v>130</v>
      </c>
      <c r="B113" s="103"/>
      <c r="C113" s="81">
        <f>IFERROR(VLOOKUP(B113,'Egyéni lista'!$B$4:$L$263,2,0),0)</f>
        <v>0</v>
      </c>
      <c r="D113" s="82">
        <f>IFERROR(VLOOKUP(B113,'Egyéni lista'!$B$4:$L$263,3,0),0)</f>
        <v>0</v>
      </c>
      <c r="E113" s="30">
        <f>IFERROR(VLOOKUP(B113,'Egyéni lista'!$B$4:$L$263,4,0),0)</f>
        <v>0</v>
      </c>
      <c r="F113" s="30">
        <f>IFERROR(VLOOKUP(B113,'Egyéni lista'!$B$4:$L$263,5,0),0)</f>
        <v>0</v>
      </c>
      <c r="G113" s="30">
        <f>IFERROR(VLOOKUP(B113,'Egyéni lista'!$B$4:$L$263,6,0),0)</f>
        <v>0</v>
      </c>
      <c r="H113" s="30">
        <f>IFERROR(VLOOKUP(B113,'Egyéni lista'!$B$4:$L$263,7,0),0)</f>
        <v>0</v>
      </c>
      <c r="I113" s="126">
        <f>IFERROR(VLOOKUP(B113,'Egyéni lista'!$B$4:$L$263,8,0),0)</f>
        <v>0</v>
      </c>
      <c r="J113" s="132">
        <f>IFERROR(VLOOKUP(B113,'Egyéni lista'!$B$4:$L$263,9,0),0)</f>
        <v>0</v>
      </c>
      <c r="K113" s="26">
        <f>IFERROR(VLOOKUP(B113,'Egyéni lista'!$B$4:$L$263,10,0),0)</f>
        <v>0</v>
      </c>
      <c r="L113" s="87">
        <f>IFERROR(VLOOKUP(B113,'Egyéni lista'!$B$4:$L$263,11,0),0)</f>
        <v>0</v>
      </c>
    </row>
    <row r="114" spans="1:12" ht="15" hidden="1" customHeight="1" x14ac:dyDescent="0.2">
      <c r="A114" s="80" t="s">
        <v>131</v>
      </c>
      <c r="B114" s="103"/>
      <c r="C114" s="81">
        <f>IFERROR(VLOOKUP(B114,'Egyéni lista'!$B$4:$L$263,2,0),0)</f>
        <v>0</v>
      </c>
      <c r="D114" s="82">
        <f>IFERROR(VLOOKUP(B114,'Egyéni lista'!$B$4:$L$263,3,0),0)</f>
        <v>0</v>
      </c>
      <c r="E114" s="30">
        <f>IFERROR(VLOOKUP(B114,'Egyéni lista'!$B$4:$L$263,4,0),0)</f>
        <v>0</v>
      </c>
      <c r="F114" s="30">
        <f>IFERROR(VLOOKUP(B114,'Egyéni lista'!$B$4:$L$263,5,0),0)</f>
        <v>0</v>
      </c>
      <c r="G114" s="30">
        <f>IFERROR(VLOOKUP(B114,'Egyéni lista'!$B$4:$L$263,6,0),0)</f>
        <v>0</v>
      </c>
      <c r="H114" s="30">
        <f>IFERROR(VLOOKUP(B114,'Egyéni lista'!$B$4:$L$263,7,0),0)</f>
        <v>0</v>
      </c>
      <c r="I114" s="126">
        <f>IFERROR(VLOOKUP(B114,'Egyéni lista'!$B$4:$L$263,8,0),0)</f>
        <v>0</v>
      </c>
      <c r="J114" s="132">
        <f>IFERROR(VLOOKUP(B114,'Egyéni lista'!$B$4:$L$263,9,0),0)</f>
        <v>0</v>
      </c>
      <c r="K114" s="26">
        <f>IFERROR(VLOOKUP(B114,'Egyéni lista'!$B$4:$L$263,10,0),0)</f>
        <v>0</v>
      </c>
      <c r="L114" s="87">
        <f>IFERROR(VLOOKUP(B114,'Egyéni lista'!$B$4:$L$263,11,0),0)</f>
        <v>0</v>
      </c>
    </row>
    <row r="115" spans="1:12" ht="15.75" hidden="1" customHeight="1" x14ac:dyDescent="0.2">
      <c r="A115" s="80" t="s">
        <v>132</v>
      </c>
      <c r="B115" s="103"/>
      <c r="C115" s="81">
        <f>IFERROR(VLOOKUP(B115,'Egyéni lista'!$B$4:$L$263,2,0),0)</f>
        <v>0</v>
      </c>
      <c r="D115" s="82">
        <f>IFERROR(VLOOKUP(B115,'Egyéni lista'!$B$4:$L$263,3,0),0)</f>
        <v>0</v>
      </c>
      <c r="E115" s="30">
        <f>IFERROR(VLOOKUP(B115,'Egyéni lista'!$B$4:$L$263,4,0),0)</f>
        <v>0</v>
      </c>
      <c r="F115" s="30">
        <f>IFERROR(VLOOKUP(B115,'Egyéni lista'!$B$4:$L$263,5,0),0)</f>
        <v>0</v>
      </c>
      <c r="G115" s="30">
        <f>IFERROR(VLOOKUP(B115,'Egyéni lista'!$B$4:$L$263,6,0),0)</f>
        <v>0</v>
      </c>
      <c r="H115" s="30">
        <f>IFERROR(VLOOKUP(B115,'Egyéni lista'!$B$4:$L$263,7,0),0)</f>
        <v>0</v>
      </c>
      <c r="I115" s="126">
        <f>IFERROR(VLOOKUP(B115,'Egyéni lista'!$B$4:$L$263,8,0),0)</f>
        <v>0</v>
      </c>
      <c r="J115" s="132">
        <f>IFERROR(VLOOKUP(B115,'Egyéni lista'!$B$4:$L$263,9,0),0)</f>
        <v>0</v>
      </c>
      <c r="K115" s="26">
        <f>IFERROR(VLOOKUP(B115,'Egyéni lista'!$B$4:$L$263,10,0),0)</f>
        <v>0</v>
      </c>
      <c r="L115" s="87">
        <f>IFERROR(VLOOKUP(B115,'Egyéni lista'!$B$4:$L$263,11,0),0)</f>
        <v>0</v>
      </c>
    </row>
    <row r="116" spans="1:12" ht="15" hidden="1" customHeight="1" x14ac:dyDescent="0.2">
      <c r="A116" s="80" t="s">
        <v>133</v>
      </c>
      <c r="B116" s="103"/>
      <c r="C116" s="81">
        <f>IFERROR(VLOOKUP(B116,'Egyéni lista'!$B$4:$L$263,2,0),0)</f>
        <v>0</v>
      </c>
      <c r="D116" s="82">
        <f>IFERROR(VLOOKUP(B116,'Egyéni lista'!$B$4:$L$263,3,0),0)</f>
        <v>0</v>
      </c>
      <c r="E116" s="30">
        <f>IFERROR(VLOOKUP(B116,'Egyéni lista'!$B$4:$L$263,4,0),0)</f>
        <v>0</v>
      </c>
      <c r="F116" s="30">
        <f>IFERROR(VLOOKUP(B116,'Egyéni lista'!$B$4:$L$263,5,0),0)</f>
        <v>0</v>
      </c>
      <c r="G116" s="30">
        <f>IFERROR(VLOOKUP(B116,'Egyéni lista'!$B$4:$L$263,6,0),0)</f>
        <v>0</v>
      </c>
      <c r="H116" s="30">
        <f>IFERROR(VLOOKUP(B116,'Egyéni lista'!$B$4:$L$263,7,0),0)</f>
        <v>0</v>
      </c>
      <c r="I116" s="126">
        <f>IFERROR(VLOOKUP(B116,'Egyéni lista'!$B$4:$L$263,8,0),0)</f>
        <v>0</v>
      </c>
      <c r="J116" s="132">
        <f>IFERROR(VLOOKUP(B116,'Egyéni lista'!$B$4:$L$263,9,0),0)</f>
        <v>0</v>
      </c>
      <c r="K116" s="26">
        <f>IFERROR(VLOOKUP(B116,'Egyéni lista'!$B$4:$L$263,10,0),0)</f>
        <v>0</v>
      </c>
      <c r="L116" s="87">
        <f>IFERROR(VLOOKUP(B116,'Egyéni lista'!$B$4:$L$263,11,0),0)</f>
        <v>0</v>
      </c>
    </row>
    <row r="117" spans="1:12" ht="15" hidden="1" customHeight="1" x14ac:dyDescent="0.2">
      <c r="A117" s="80" t="s">
        <v>134</v>
      </c>
      <c r="B117" s="103"/>
      <c r="C117" s="81">
        <f>IFERROR(VLOOKUP(B117,'Egyéni lista'!$B$4:$L$263,2,0),0)</f>
        <v>0</v>
      </c>
      <c r="D117" s="82">
        <f>IFERROR(VLOOKUP(B117,'Egyéni lista'!$B$4:$L$263,3,0),0)</f>
        <v>0</v>
      </c>
      <c r="E117" s="30">
        <f>IFERROR(VLOOKUP(B117,'Egyéni lista'!$B$4:$L$263,4,0),0)</f>
        <v>0</v>
      </c>
      <c r="F117" s="30">
        <f>IFERROR(VLOOKUP(B117,'Egyéni lista'!$B$4:$L$263,5,0),0)</f>
        <v>0</v>
      </c>
      <c r="G117" s="30">
        <f>IFERROR(VLOOKUP(B117,'Egyéni lista'!$B$4:$L$263,6,0),0)</f>
        <v>0</v>
      </c>
      <c r="H117" s="30">
        <f>IFERROR(VLOOKUP(B117,'Egyéni lista'!$B$4:$L$263,7,0),0)</f>
        <v>0</v>
      </c>
      <c r="I117" s="126">
        <f>IFERROR(VLOOKUP(B117,'Egyéni lista'!$B$4:$L$263,8,0),0)</f>
        <v>0</v>
      </c>
      <c r="J117" s="132">
        <f>IFERROR(VLOOKUP(B117,'Egyéni lista'!$B$4:$L$263,9,0),0)</f>
        <v>0</v>
      </c>
      <c r="K117" s="26">
        <f>IFERROR(VLOOKUP(B117,'Egyéni lista'!$B$4:$L$263,10,0),0)</f>
        <v>0</v>
      </c>
      <c r="L117" s="87">
        <f>IFERROR(VLOOKUP(B117,'Egyéni lista'!$B$4:$L$263,11,0),0)</f>
        <v>0</v>
      </c>
    </row>
    <row r="118" spans="1:12" ht="15" hidden="1" customHeight="1" x14ac:dyDescent="0.2">
      <c r="A118" s="80" t="s">
        <v>135</v>
      </c>
      <c r="B118" s="103"/>
      <c r="C118" s="81">
        <f>IFERROR(VLOOKUP(B118,'Egyéni lista'!$B$4:$L$263,2,0),0)</f>
        <v>0</v>
      </c>
      <c r="D118" s="82">
        <f>IFERROR(VLOOKUP(B118,'Egyéni lista'!$B$4:$L$263,3,0),0)</f>
        <v>0</v>
      </c>
      <c r="E118" s="30">
        <f>IFERROR(VLOOKUP(B118,'Egyéni lista'!$B$4:$L$263,4,0),0)</f>
        <v>0</v>
      </c>
      <c r="F118" s="30">
        <f>IFERROR(VLOOKUP(B118,'Egyéni lista'!$B$4:$L$263,5,0),0)</f>
        <v>0</v>
      </c>
      <c r="G118" s="30">
        <f>IFERROR(VLOOKUP(B118,'Egyéni lista'!$B$4:$L$263,6,0),0)</f>
        <v>0</v>
      </c>
      <c r="H118" s="30">
        <f>IFERROR(VLOOKUP(B118,'Egyéni lista'!$B$4:$L$263,7,0),0)</f>
        <v>0</v>
      </c>
      <c r="I118" s="126">
        <f>IFERROR(VLOOKUP(B118,'Egyéni lista'!$B$4:$L$263,8,0),0)</f>
        <v>0</v>
      </c>
      <c r="J118" s="132">
        <f>IFERROR(VLOOKUP(B118,'Egyéni lista'!$B$4:$L$263,9,0),0)</f>
        <v>0</v>
      </c>
      <c r="K118" s="26">
        <f>IFERROR(VLOOKUP(B118,'Egyéni lista'!$B$4:$L$263,10,0),0)</f>
        <v>0</v>
      </c>
      <c r="L118" s="87">
        <f>IFERROR(VLOOKUP(B118,'Egyéni lista'!$B$4:$L$263,11,0),0)</f>
        <v>0</v>
      </c>
    </row>
    <row r="119" spans="1:12" ht="15.75" hidden="1" customHeight="1" x14ac:dyDescent="0.2">
      <c r="A119" s="80" t="s">
        <v>136</v>
      </c>
      <c r="B119" s="103"/>
      <c r="C119" s="81">
        <f>IFERROR(VLOOKUP(B119,'Egyéni lista'!$B$4:$L$263,2,0),0)</f>
        <v>0</v>
      </c>
      <c r="D119" s="82">
        <f>IFERROR(VLOOKUP(B119,'Egyéni lista'!$B$4:$L$263,3,0),0)</f>
        <v>0</v>
      </c>
      <c r="E119" s="30">
        <f>IFERROR(VLOOKUP(B119,'Egyéni lista'!$B$4:$L$263,4,0),0)</f>
        <v>0</v>
      </c>
      <c r="F119" s="30">
        <f>IFERROR(VLOOKUP(B119,'Egyéni lista'!$B$4:$L$263,5,0),0)</f>
        <v>0</v>
      </c>
      <c r="G119" s="30">
        <f>IFERROR(VLOOKUP(B119,'Egyéni lista'!$B$4:$L$263,6,0),0)</f>
        <v>0</v>
      </c>
      <c r="H119" s="30">
        <f>IFERROR(VLOOKUP(B119,'Egyéni lista'!$B$4:$L$263,7,0),0)</f>
        <v>0</v>
      </c>
      <c r="I119" s="126">
        <f>IFERROR(VLOOKUP(B119,'Egyéni lista'!$B$4:$L$263,8,0),0)</f>
        <v>0</v>
      </c>
      <c r="J119" s="132">
        <f>IFERROR(VLOOKUP(B119,'Egyéni lista'!$B$4:$L$263,9,0),0)</f>
        <v>0</v>
      </c>
      <c r="K119" s="26">
        <f>IFERROR(VLOOKUP(B119,'Egyéni lista'!$B$4:$L$263,10,0),0)</f>
        <v>0</v>
      </c>
      <c r="L119" s="87">
        <f>IFERROR(VLOOKUP(B119,'Egyéni lista'!$B$4:$L$263,11,0),0)</f>
        <v>0</v>
      </c>
    </row>
    <row r="120" spans="1:12" ht="15" hidden="1" customHeight="1" x14ac:dyDescent="0.2">
      <c r="A120" s="80" t="s">
        <v>137</v>
      </c>
      <c r="B120" s="103"/>
      <c r="C120" s="81">
        <f>IFERROR(VLOOKUP(B120,'Egyéni lista'!$B$4:$L$263,2,0),0)</f>
        <v>0</v>
      </c>
      <c r="D120" s="82">
        <f>IFERROR(VLOOKUP(B120,'Egyéni lista'!$B$4:$L$263,3,0),0)</f>
        <v>0</v>
      </c>
      <c r="E120" s="30">
        <f>IFERROR(VLOOKUP(B120,'Egyéni lista'!$B$4:$L$263,4,0),0)</f>
        <v>0</v>
      </c>
      <c r="F120" s="30">
        <f>IFERROR(VLOOKUP(B120,'Egyéni lista'!$B$4:$L$263,5,0),0)</f>
        <v>0</v>
      </c>
      <c r="G120" s="30">
        <f>IFERROR(VLOOKUP(B120,'Egyéni lista'!$B$4:$L$263,6,0),0)</f>
        <v>0</v>
      </c>
      <c r="H120" s="30">
        <f>IFERROR(VLOOKUP(B120,'Egyéni lista'!$B$4:$L$263,7,0),0)</f>
        <v>0</v>
      </c>
      <c r="I120" s="126">
        <f>IFERROR(VLOOKUP(B120,'Egyéni lista'!$B$4:$L$263,8,0),0)</f>
        <v>0</v>
      </c>
      <c r="J120" s="132">
        <f>IFERROR(VLOOKUP(B120,'Egyéni lista'!$B$4:$L$263,9,0),0)</f>
        <v>0</v>
      </c>
      <c r="K120" s="26">
        <f>IFERROR(VLOOKUP(B120,'Egyéni lista'!$B$4:$L$263,10,0),0)</f>
        <v>0</v>
      </c>
      <c r="L120" s="87">
        <f>IFERROR(VLOOKUP(B120,'Egyéni lista'!$B$4:$L$263,11,0),0)</f>
        <v>0</v>
      </c>
    </row>
    <row r="121" spans="1:12" ht="15" hidden="1" customHeight="1" x14ac:dyDescent="0.2">
      <c r="A121" s="80" t="s">
        <v>138</v>
      </c>
      <c r="B121" s="103"/>
      <c r="C121" s="81">
        <f>IFERROR(VLOOKUP(B121,'Egyéni lista'!$B$4:$L$263,2,0),0)</f>
        <v>0</v>
      </c>
      <c r="D121" s="82">
        <f>IFERROR(VLOOKUP(B121,'Egyéni lista'!$B$4:$L$263,3,0),0)</f>
        <v>0</v>
      </c>
      <c r="E121" s="30">
        <f>IFERROR(VLOOKUP(B121,'Egyéni lista'!$B$4:$L$263,4,0),0)</f>
        <v>0</v>
      </c>
      <c r="F121" s="30">
        <f>IFERROR(VLOOKUP(B121,'Egyéni lista'!$B$4:$L$263,5,0),0)</f>
        <v>0</v>
      </c>
      <c r="G121" s="30">
        <f>IFERROR(VLOOKUP(B121,'Egyéni lista'!$B$4:$L$263,6,0),0)</f>
        <v>0</v>
      </c>
      <c r="H121" s="30">
        <f>IFERROR(VLOOKUP(B121,'Egyéni lista'!$B$4:$L$263,7,0),0)</f>
        <v>0</v>
      </c>
      <c r="I121" s="126">
        <f>IFERROR(VLOOKUP(B121,'Egyéni lista'!$B$4:$L$263,8,0),0)</f>
        <v>0</v>
      </c>
      <c r="J121" s="132">
        <f>IFERROR(VLOOKUP(B121,'Egyéni lista'!$B$4:$L$263,9,0),0)</f>
        <v>0</v>
      </c>
      <c r="K121" s="26">
        <f>IFERROR(VLOOKUP(B121,'Egyéni lista'!$B$4:$L$263,10,0),0)</f>
        <v>0</v>
      </c>
      <c r="L121" s="87">
        <f>IFERROR(VLOOKUP(B121,'Egyéni lista'!$B$4:$L$263,11,0),0)</f>
        <v>0</v>
      </c>
    </row>
    <row r="122" spans="1:12" ht="15" hidden="1" customHeight="1" x14ac:dyDescent="0.2">
      <c r="A122" s="80" t="s">
        <v>139</v>
      </c>
      <c r="B122" s="103"/>
      <c r="C122" s="81">
        <f>IFERROR(VLOOKUP(B122,'Egyéni lista'!$B$4:$L$263,2,0),0)</f>
        <v>0</v>
      </c>
      <c r="D122" s="82">
        <f>IFERROR(VLOOKUP(B122,'Egyéni lista'!$B$4:$L$263,3,0),0)</f>
        <v>0</v>
      </c>
      <c r="E122" s="30">
        <f>IFERROR(VLOOKUP(B122,'Egyéni lista'!$B$4:$L$263,4,0),0)</f>
        <v>0</v>
      </c>
      <c r="F122" s="30">
        <f>IFERROR(VLOOKUP(B122,'Egyéni lista'!$B$4:$L$263,5,0),0)</f>
        <v>0</v>
      </c>
      <c r="G122" s="30">
        <f>IFERROR(VLOOKUP(B122,'Egyéni lista'!$B$4:$L$263,6,0),0)</f>
        <v>0</v>
      </c>
      <c r="H122" s="30">
        <f>IFERROR(VLOOKUP(B122,'Egyéni lista'!$B$4:$L$263,7,0),0)</f>
        <v>0</v>
      </c>
      <c r="I122" s="126">
        <f>IFERROR(VLOOKUP(B122,'Egyéni lista'!$B$4:$L$263,8,0),0)</f>
        <v>0</v>
      </c>
      <c r="J122" s="132">
        <f>IFERROR(VLOOKUP(B122,'Egyéni lista'!$B$4:$L$263,9,0),0)</f>
        <v>0</v>
      </c>
      <c r="K122" s="26">
        <f>IFERROR(VLOOKUP(B122,'Egyéni lista'!$B$4:$L$263,10,0),0)</f>
        <v>0</v>
      </c>
      <c r="L122" s="87">
        <f>IFERROR(VLOOKUP(B122,'Egyéni lista'!$B$4:$L$263,11,0),0)</f>
        <v>0</v>
      </c>
    </row>
    <row r="123" spans="1:12" ht="15.75" hidden="1" customHeight="1" x14ac:dyDescent="0.2">
      <c r="A123" s="80" t="s">
        <v>140</v>
      </c>
      <c r="B123" s="103"/>
      <c r="C123" s="81">
        <f>IFERROR(VLOOKUP(B123,'Egyéni lista'!$B$4:$L$263,2,0),0)</f>
        <v>0</v>
      </c>
      <c r="D123" s="82">
        <f>IFERROR(VLOOKUP(B123,'Egyéni lista'!$B$4:$L$263,3,0),0)</f>
        <v>0</v>
      </c>
      <c r="E123" s="30">
        <f>IFERROR(VLOOKUP(B123,'Egyéni lista'!$B$4:$L$263,4,0),0)</f>
        <v>0</v>
      </c>
      <c r="F123" s="30">
        <f>IFERROR(VLOOKUP(B123,'Egyéni lista'!$B$4:$L$263,5,0),0)</f>
        <v>0</v>
      </c>
      <c r="G123" s="30">
        <f>IFERROR(VLOOKUP(B123,'Egyéni lista'!$B$4:$L$263,6,0),0)</f>
        <v>0</v>
      </c>
      <c r="H123" s="30">
        <f>IFERROR(VLOOKUP(B123,'Egyéni lista'!$B$4:$L$263,7,0),0)</f>
        <v>0</v>
      </c>
      <c r="I123" s="126">
        <f>IFERROR(VLOOKUP(B123,'Egyéni lista'!$B$4:$L$263,8,0),0)</f>
        <v>0</v>
      </c>
      <c r="J123" s="132">
        <f>IFERROR(VLOOKUP(B123,'Egyéni lista'!$B$4:$L$263,9,0),0)</f>
        <v>0</v>
      </c>
      <c r="K123" s="26">
        <f>IFERROR(VLOOKUP(B123,'Egyéni lista'!$B$4:$L$263,10,0),0)</f>
        <v>0</v>
      </c>
      <c r="L123" s="87">
        <f>IFERROR(VLOOKUP(B123,'Egyéni lista'!$B$4:$L$263,11,0),0)</f>
        <v>0</v>
      </c>
    </row>
    <row r="124" spans="1:12" ht="15" hidden="1" customHeight="1" x14ac:dyDescent="0.2">
      <c r="A124" s="80" t="s">
        <v>141</v>
      </c>
      <c r="B124" s="103"/>
      <c r="C124" s="81">
        <f>IFERROR(VLOOKUP(B124,'Egyéni lista'!$B$4:$L$263,2,0),0)</f>
        <v>0</v>
      </c>
      <c r="D124" s="82">
        <f>IFERROR(VLOOKUP(B124,'Egyéni lista'!$B$4:$L$263,3,0),0)</f>
        <v>0</v>
      </c>
      <c r="E124" s="30">
        <f>IFERROR(VLOOKUP(B124,'Egyéni lista'!$B$4:$L$263,4,0),0)</f>
        <v>0</v>
      </c>
      <c r="F124" s="30">
        <f>IFERROR(VLOOKUP(B124,'Egyéni lista'!$B$4:$L$263,5,0),0)</f>
        <v>0</v>
      </c>
      <c r="G124" s="30">
        <f>IFERROR(VLOOKUP(B124,'Egyéni lista'!$B$4:$L$263,6,0),0)</f>
        <v>0</v>
      </c>
      <c r="H124" s="30">
        <f>IFERROR(VLOOKUP(B124,'Egyéni lista'!$B$4:$L$263,7,0),0)</f>
        <v>0</v>
      </c>
      <c r="I124" s="126">
        <f>IFERROR(VLOOKUP(B124,'Egyéni lista'!$B$4:$L$263,8,0),0)</f>
        <v>0</v>
      </c>
      <c r="J124" s="132">
        <f>IFERROR(VLOOKUP(B124,'Egyéni lista'!$B$4:$L$263,9,0),0)</f>
        <v>0</v>
      </c>
      <c r="K124" s="26">
        <f>IFERROR(VLOOKUP(B124,'Egyéni lista'!$B$4:$L$263,10,0),0)</f>
        <v>0</v>
      </c>
      <c r="L124" s="87">
        <f>IFERROR(VLOOKUP(B124,'Egyéni lista'!$B$4:$L$263,11,0),0)</f>
        <v>0</v>
      </c>
    </row>
    <row r="125" spans="1:12" ht="15" hidden="1" customHeight="1" x14ac:dyDescent="0.2">
      <c r="A125" s="80" t="s">
        <v>142</v>
      </c>
      <c r="B125" s="103"/>
      <c r="C125" s="81">
        <f>IFERROR(VLOOKUP(B125,'Egyéni lista'!$B$4:$L$263,2,0),0)</f>
        <v>0</v>
      </c>
      <c r="D125" s="82">
        <f>IFERROR(VLOOKUP(B125,'Egyéni lista'!$B$4:$L$263,3,0),0)</f>
        <v>0</v>
      </c>
      <c r="E125" s="30">
        <f>IFERROR(VLOOKUP(B125,'Egyéni lista'!$B$4:$L$263,4,0),0)</f>
        <v>0</v>
      </c>
      <c r="F125" s="30">
        <f>IFERROR(VLOOKUP(B125,'Egyéni lista'!$B$4:$L$263,5,0),0)</f>
        <v>0</v>
      </c>
      <c r="G125" s="30">
        <f>IFERROR(VLOOKUP(B125,'Egyéni lista'!$B$4:$L$263,6,0),0)</f>
        <v>0</v>
      </c>
      <c r="H125" s="30">
        <f>IFERROR(VLOOKUP(B125,'Egyéni lista'!$B$4:$L$263,7,0),0)</f>
        <v>0</v>
      </c>
      <c r="I125" s="126">
        <f>IFERROR(VLOOKUP(B125,'Egyéni lista'!$B$4:$L$263,8,0),0)</f>
        <v>0</v>
      </c>
      <c r="J125" s="132">
        <f>IFERROR(VLOOKUP(B125,'Egyéni lista'!$B$4:$L$263,9,0),0)</f>
        <v>0</v>
      </c>
      <c r="K125" s="26">
        <f>IFERROR(VLOOKUP(B125,'Egyéni lista'!$B$4:$L$263,10,0),0)</f>
        <v>0</v>
      </c>
      <c r="L125" s="87">
        <f>IFERROR(VLOOKUP(B125,'Egyéni lista'!$B$4:$L$263,11,0),0)</f>
        <v>0</v>
      </c>
    </row>
    <row r="126" spans="1:12" ht="15" hidden="1" customHeight="1" x14ac:dyDescent="0.2">
      <c r="A126" s="80" t="s">
        <v>143</v>
      </c>
      <c r="B126" s="103"/>
      <c r="C126" s="81">
        <f>IFERROR(VLOOKUP(B126,'Egyéni lista'!$B$4:$L$263,2,0),0)</f>
        <v>0</v>
      </c>
      <c r="D126" s="82">
        <f>IFERROR(VLOOKUP(B126,'Egyéni lista'!$B$4:$L$263,3,0),0)</f>
        <v>0</v>
      </c>
      <c r="E126" s="30">
        <f>IFERROR(VLOOKUP(B126,'Egyéni lista'!$B$4:$L$263,4,0),0)</f>
        <v>0</v>
      </c>
      <c r="F126" s="30">
        <f>IFERROR(VLOOKUP(B126,'Egyéni lista'!$B$4:$L$263,5,0),0)</f>
        <v>0</v>
      </c>
      <c r="G126" s="30">
        <f>IFERROR(VLOOKUP(B126,'Egyéni lista'!$B$4:$L$263,6,0),0)</f>
        <v>0</v>
      </c>
      <c r="H126" s="30">
        <f>IFERROR(VLOOKUP(B126,'Egyéni lista'!$B$4:$L$263,7,0),0)</f>
        <v>0</v>
      </c>
      <c r="I126" s="126">
        <f>IFERROR(VLOOKUP(B126,'Egyéni lista'!$B$4:$L$263,8,0),0)</f>
        <v>0</v>
      </c>
      <c r="J126" s="132">
        <f>IFERROR(VLOOKUP(B126,'Egyéni lista'!$B$4:$L$263,9,0),0)</f>
        <v>0</v>
      </c>
      <c r="K126" s="26">
        <f>IFERROR(VLOOKUP(B126,'Egyéni lista'!$B$4:$L$263,10,0),0)</f>
        <v>0</v>
      </c>
      <c r="L126" s="87">
        <f>IFERROR(VLOOKUP(B126,'Egyéni lista'!$B$4:$L$263,11,0),0)</f>
        <v>0</v>
      </c>
    </row>
    <row r="127" spans="1:12" ht="15.75" hidden="1" customHeight="1" x14ac:dyDescent="0.2">
      <c r="A127" s="80" t="s">
        <v>144</v>
      </c>
      <c r="B127" s="103"/>
      <c r="C127" s="81">
        <f>IFERROR(VLOOKUP(B127,'Egyéni lista'!$B$4:$L$263,2,0),0)</f>
        <v>0</v>
      </c>
      <c r="D127" s="82">
        <f>IFERROR(VLOOKUP(B127,'Egyéni lista'!$B$4:$L$263,3,0),0)</f>
        <v>0</v>
      </c>
      <c r="E127" s="30">
        <f>IFERROR(VLOOKUP(B127,'Egyéni lista'!$B$4:$L$263,4,0),0)</f>
        <v>0</v>
      </c>
      <c r="F127" s="30">
        <f>IFERROR(VLOOKUP(B127,'Egyéni lista'!$B$4:$L$263,5,0),0)</f>
        <v>0</v>
      </c>
      <c r="G127" s="30">
        <f>IFERROR(VLOOKUP(B127,'Egyéni lista'!$B$4:$L$263,6,0),0)</f>
        <v>0</v>
      </c>
      <c r="H127" s="30">
        <f>IFERROR(VLOOKUP(B127,'Egyéni lista'!$B$4:$L$263,7,0),0)</f>
        <v>0</v>
      </c>
      <c r="I127" s="126">
        <f>IFERROR(VLOOKUP(B127,'Egyéni lista'!$B$4:$L$263,8,0),0)</f>
        <v>0</v>
      </c>
      <c r="J127" s="132">
        <f>IFERROR(VLOOKUP(B127,'Egyéni lista'!$B$4:$L$263,9,0),0)</f>
        <v>0</v>
      </c>
      <c r="K127" s="26">
        <f>IFERROR(VLOOKUP(B127,'Egyéni lista'!$B$4:$L$263,10,0),0)</f>
        <v>0</v>
      </c>
      <c r="L127" s="87">
        <f>IFERROR(VLOOKUP(B127,'Egyéni lista'!$B$4:$L$263,11,0),0)</f>
        <v>0</v>
      </c>
    </row>
    <row r="128" spans="1:12" ht="15" hidden="1" customHeight="1" x14ac:dyDescent="0.2">
      <c r="A128" s="80" t="s">
        <v>145</v>
      </c>
      <c r="B128" s="103"/>
      <c r="C128" s="81">
        <f>IFERROR(VLOOKUP(B128,'Egyéni lista'!$B$4:$L$263,2,0),0)</f>
        <v>0</v>
      </c>
      <c r="D128" s="82">
        <f>IFERROR(VLOOKUP(B128,'Egyéni lista'!$B$4:$L$263,3,0),0)</f>
        <v>0</v>
      </c>
      <c r="E128" s="30">
        <f>IFERROR(VLOOKUP(B128,'Egyéni lista'!$B$4:$L$263,4,0),0)</f>
        <v>0</v>
      </c>
      <c r="F128" s="30">
        <f>IFERROR(VLOOKUP(B128,'Egyéni lista'!$B$4:$L$263,5,0),0)</f>
        <v>0</v>
      </c>
      <c r="G128" s="30">
        <f>IFERROR(VLOOKUP(B128,'Egyéni lista'!$B$4:$L$263,6,0),0)</f>
        <v>0</v>
      </c>
      <c r="H128" s="30">
        <f>IFERROR(VLOOKUP(B128,'Egyéni lista'!$B$4:$L$263,7,0),0)</f>
        <v>0</v>
      </c>
      <c r="I128" s="126">
        <f>IFERROR(VLOOKUP(B128,'Egyéni lista'!$B$4:$L$263,8,0),0)</f>
        <v>0</v>
      </c>
      <c r="J128" s="132">
        <f>IFERROR(VLOOKUP(B128,'Egyéni lista'!$B$4:$L$263,9,0),0)</f>
        <v>0</v>
      </c>
      <c r="K128" s="26">
        <f>IFERROR(VLOOKUP(B128,'Egyéni lista'!$B$4:$L$263,10,0),0)</f>
        <v>0</v>
      </c>
      <c r="L128" s="87">
        <f>IFERROR(VLOOKUP(B128,'Egyéni lista'!$B$4:$L$263,11,0),0)</f>
        <v>0</v>
      </c>
    </row>
    <row r="129" spans="1:12" ht="15" hidden="1" customHeight="1" x14ac:dyDescent="0.2">
      <c r="A129" s="80" t="s">
        <v>146</v>
      </c>
      <c r="B129" s="103"/>
      <c r="C129" s="81">
        <f>IFERROR(VLOOKUP(B129,'Egyéni lista'!$B$4:$L$263,2,0),0)</f>
        <v>0</v>
      </c>
      <c r="D129" s="82">
        <f>IFERROR(VLOOKUP(B129,'Egyéni lista'!$B$4:$L$263,3,0),0)</f>
        <v>0</v>
      </c>
      <c r="E129" s="30">
        <f>IFERROR(VLOOKUP(B129,'Egyéni lista'!$B$4:$L$263,4,0),0)</f>
        <v>0</v>
      </c>
      <c r="F129" s="30">
        <f>IFERROR(VLOOKUP(B129,'Egyéni lista'!$B$4:$L$263,5,0),0)</f>
        <v>0</v>
      </c>
      <c r="G129" s="30">
        <f>IFERROR(VLOOKUP(B129,'Egyéni lista'!$B$4:$L$263,6,0),0)</f>
        <v>0</v>
      </c>
      <c r="H129" s="30">
        <f>IFERROR(VLOOKUP(B129,'Egyéni lista'!$B$4:$L$263,7,0),0)</f>
        <v>0</v>
      </c>
      <c r="I129" s="126">
        <f>IFERROR(VLOOKUP(B129,'Egyéni lista'!$B$4:$L$263,8,0),0)</f>
        <v>0</v>
      </c>
      <c r="J129" s="132">
        <f>IFERROR(VLOOKUP(B129,'Egyéni lista'!$B$4:$L$263,9,0),0)</f>
        <v>0</v>
      </c>
      <c r="K129" s="26">
        <f>IFERROR(VLOOKUP(B129,'Egyéni lista'!$B$4:$L$263,10,0),0)</f>
        <v>0</v>
      </c>
      <c r="L129" s="87">
        <f>IFERROR(VLOOKUP(B129,'Egyéni lista'!$B$4:$L$263,11,0),0)</f>
        <v>0</v>
      </c>
    </row>
    <row r="130" spans="1:12" ht="15" hidden="1" customHeight="1" x14ac:dyDescent="0.2">
      <c r="A130" s="80" t="s">
        <v>147</v>
      </c>
      <c r="B130" s="103"/>
      <c r="C130" s="81">
        <f>IFERROR(VLOOKUP(B130,'Egyéni lista'!$B$4:$L$263,2,0),0)</f>
        <v>0</v>
      </c>
      <c r="D130" s="82">
        <f>IFERROR(VLOOKUP(B130,'Egyéni lista'!$B$4:$L$263,3,0),0)</f>
        <v>0</v>
      </c>
      <c r="E130" s="30">
        <f>IFERROR(VLOOKUP(B130,'Egyéni lista'!$B$4:$L$263,4,0),0)</f>
        <v>0</v>
      </c>
      <c r="F130" s="30">
        <f>IFERROR(VLOOKUP(B130,'Egyéni lista'!$B$4:$L$263,5,0),0)</f>
        <v>0</v>
      </c>
      <c r="G130" s="30">
        <f>IFERROR(VLOOKUP(B130,'Egyéni lista'!$B$4:$L$263,6,0),0)</f>
        <v>0</v>
      </c>
      <c r="H130" s="30">
        <f>IFERROR(VLOOKUP(B130,'Egyéni lista'!$B$4:$L$263,7,0),0)</f>
        <v>0</v>
      </c>
      <c r="I130" s="126">
        <f>IFERROR(VLOOKUP(B130,'Egyéni lista'!$B$4:$L$263,8,0),0)</f>
        <v>0</v>
      </c>
      <c r="J130" s="132">
        <f>IFERROR(VLOOKUP(B130,'Egyéni lista'!$B$4:$L$263,9,0),0)</f>
        <v>0</v>
      </c>
      <c r="K130" s="26">
        <f>IFERROR(VLOOKUP(B130,'Egyéni lista'!$B$4:$L$263,10,0),0)</f>
        <v>0</v>
      </c>
      <c r="L130" s="87">
        <f>IFERROR(VLOOKUP(B130,'Egyéni lista'!$B$4:$L$263,11,0),0)</f>
        <v>0</v>
      </c>
    </row>
    <row r="131" spans="1:12" ht="15.75" hidden="1" customHeight="1" x14ac:dyDescent="0.2">
      <c r="A131" s="80" t="s">
        <v>148</v>
      </c>
      <c r="B131" s="103"/>
      <c r="C131" s="81">
        <f>IFERROR(VLOOKUP(B131,'Egyéni lista'!$B$4:$L$263,2,0),0)</f>
        <v>0</v>
      </c>
      <c r="D131" s="82">
        <f>IFERROR(VLOOKUP(B131,'Egyéni lista'!$B$4:$L$263,3,0),0)</f>
        <v>0</v>
      </c>
      <c r="E131" s="30">
        <f>IFERROR(VLOOKUP(B131,'Egyéni lista'!$B$4:$L$263,4,0),0)</f>
        <v>0</v>
      </c>
      <c r="F131" s="30">
        <f>IFERROR(VLOOKUP(B131,'Egyéni lista'!$B$4:$L$263,5,0),0)</f>
        <v>0</v>
      </c>
      <c r="G131" s="30">
        <f>IFERROR(VLOOKUP(B131,'Egyéni lista'!$B$4:$L$263,6,0),0)</f>
        <v>0</v>
      </c>
      <c r="H131" s="30">
        <f>IFERROR(VLOOKUP(B131,'Egyéni lista'!$B$4:$L$263,7,0),0)</f>
        <v>0</v>
      </c>
      <c r="I131" s="126">
        <f>IFERROR(VLOOKUP(B131,'Egyéni lista'!$B$4:$L$263,8,0),0)</f>
        <v>0</v>
      </c>
      <c r="J131" s="132">
        <f>IFERROR(VLOOKUP(B131,'Egyéni lista'!$B$4:$L$263,9,0),0)</f>
        <v>0</v>
      </c>
      <c r="K131" s="26">
        <f>IFERROR(VLOOKUP(B131,'Egyéni lista'!$B$4:$L$263,10,0),0)</f>
        <v>0</v>
      </c>
      <c r="L131" s="87">
        <f>IFERROR(VLOOKUP(B131,'Egyéni lista'!$B$4:$L$263,11,0),0)</f>
        <v>0</v>
      </c>
    </row>
    <row r="132" spans="1:12" ht="15" hidden="1" customHeight="1" x14ac:dyDescent="0.2">
      <c r="A132" s="80" t="s">
        <v>149</v>
      </c>
      <c r="B132" s="103"/>
      <c r="C132" s="81">
        <f>IFERROR(VLOOKUP(B132,'Egyéni lista'!$B$4:$L$263,2,0),0)</f>
        <v>0</v>
      </c>
      <c r="D132" s="82">
        <f>IFERROR(VLOOKUP(B132,'Egyéni lista'!$B$4:$L$263,3,0),0)</f>
        <v>0</v>
      </c>
      <c r="E132" s="30">
        <f>IFERROR(VLOOKUP(B132,'Egyéni lista'!$B$4:$L$263,4,0),0)</f>
        <v>0</v>
      </c>
      <c r="F132" s="30">
        <f>IFERROR(VLOOKUP(B132,'Egyéni lista'!$B$4:$L$263,5,0),0)</f>
        <v>0</v>
      </c>
      <c r="G132" s="30">
        <f>IFERROR(VLOOKUP(B132,'Egyéni lista'!$B$4:$L$263,6,0),0)</f>
        <v>0</v>
      </c>
      <c r="H132" s="30">
        <f>IFERROR(VLOOKUP(B132,'Egyéni lista'!$B$4:$L$263,7,0),0)</f>
        <v>0</v>
      </c>
      <c r="I132" s="126">
        <f>IFERROR(VLOOKUP(B132,'Egyéni lista'!$B$4:$L$263,8,0),0)</f>
        <v>0</v>
      </c>
      <c r="J132" s="132">
        <f>IFERROR(VLOOKUP(B132,'Egyéni lista'!$B$4:$L$263,9,0),0)</f>
        <v>0</v>
      </c>
      <c r="K132" s="26">
        <f>IFERROR(VLOOKUP(B132,'Egyéni lista'!$B$4:$L$263,10,0),0)</f>
        <v>0</v>
      </c>
      <c r="L132" s="87">
        <f>IFERROR(VLOOKUP(B132,'Egyéni lista'!$B$4:$L$263,11,0),0)</f>
        <v>0</v>
      </c>
    </row>
    <row r="133" spans="1:12" ht="15" hidden="1" customHeight="1" x14ac:dyDescent="0.2">
      <c r="A133" s="80" t="s">
        <v>150</v>
      </c>
      <c r="B133" s="103"/>
      <c r="C133" s="81">
        <f>IFERROR(VLOOKUP(B133,'Egyéni lista'!$B$4:$L$263,2,0),0)</f>
        <v>0</v>
      </c>
      <c r="D133" s="82">
        <f>IFERROR(VLOOKUP(B133,'Egyéni lista'!$B$4:$L$263,3,0),0)</f>
        <v>0</v>
      </c>
      <c r="E133" s="30">
        <f>IFERROR(VLOOKUP(B133,'Egyéni lista'!$B$4:$L$263,4,0),0)</f>
        <v>0</v>
      </c>
      <c r="F133" s="30">
        <f>IFERROR(VLOOKUP(B133,'Egyéni lista'!$B$4:$L$263,5,0),0)</f>
        <v>0</v>
      </c>
      <c r="G133" s="30">
        <f>IFERROR(VLOOKUP(B133,'Egyéni lista'!$B$4:$L$263,6,0),0)</f>
        <v>0</v>
      </c>
      <c r="H133" s="30">
        <f>IFERROR(VLOOKUP(B133,'Egyéni lista'!$B$4:$L$263,7,0),0)</f>
        <v>0</v>
      </c>
      <c r="I133" s="126">
        <f>IFERROR(VLOOKUP(B133,'Egyéni lista'!$B$4:$L$263,8,0),0)</f>
        <v>0</v>
      </c>
      <c r="J133" s="132">
        <f>IFERROR(VLOOKUP(B133,'Egyéni lista'!$B$4:$L$263,9,0),0)</f>
        <v>0</v>
      </c>
      <c r="K133" s="26">
        <f>IFERROR(VLOOKUP(B133,'Egyéni lista'!$B$4:$L$263,10,0),0)</f>
        <v>0</v>
      </c>
      <c r="L133" s="87">
        <f>IFERROR(VLOOKUP(B133,'Egyéni lista'!$B$4:$L$263,11,0),0)</f>
        <v>0</v>
      </c>
    </row>
    <row r="134" spans="1:12" ht="15" hidden="1" customHeight="1" x14ac:dyDescent="0.2">
      <c r="A134" s="80" t="s">
        <v>151</v>
      </c>
      <c r="B134" s="103"/>
      <c r="C134" s="81">
        <f>IFERROR(VLOOKUP(B134,'Egyéni lista'!$B$4:$L$263,2,0),0)</f>
        <v>0</v>
      </c>
      <c r="D134" s="82">
        <f>IFERROR(VLOOKUP(B134,'Egyéni lista'!$B$4:$L$263,3,0),0)</f>
        <v>0</v>
      </c>
      <c r="E134" s="30">
        <f>IFERROR(VLOOKUP(B134,'Egyéni lista'!$B$4:$L$263,4,0),0)</f>
        <v>0</v>
      </c>
      <c r="F134" s="30">
        <f>IFERROR(VLOOKUP(B134,'Egyéni lista'!$B$4:$L$263,5,0),0)</f>
        <v>0</v>
      </c>
      <c r="G134" s="30">
        <f>IFERROR(VLOOKUP(B134,'Egyéni lista'!$B$4:$L$263,6,0),0)</f>
        <v>0</v>
      </c>
      <c r="H134" s="30">
        <f>IFERROR(VLOOKUP(B134,'Egyéni lista'!$B$4:$L$263,7,0),0)</f>
        <v>0</v>
      </c>
      <c r="I134" s="126">
        <f>IFERROR(VLOOKUP(B134,'Egyéni lista'!$B$4:$L$263,8,0),0)</f>
        <v>0</v>
      </c>
      <c r="J134" s="132">
        <f>IFERROR(VLOOKUP(B134,'Egyéni lista'!$B$4:$L$263,9,0),0)</f>
        <v>0</v>
      </c>
      <c r="K134" s="26">
        <f>IFERROR(VLOOKUP(B134,'Egyéni lista'!$B$4:$L$263,10,0),0)</f>
        <v>0</v>
      </c>
      <c r="L134" s="87">
        <f>IFERROR(VLOOKUP(B134,'Egyéni lista'!$B$4:$L$263,11,0),0)</f>
        <v>0</v>
      </c>
    </row>
    <row r="135" spans="1:12" ht="15.75" hidden="1" customHeight="1" x14ac:dyDescent="0.2">
      <c r="A135" s="80" t="s">
        <v>152</v>
      </c>
      <c r="B135" s="103"/>
      <c r="C135" s="81">
        <f>IFERROR(VLOOKUP(B135,'Egyéni lista'!$B$4:$L$263,2,0),0)</f>
        <v>0</v>
      </c>
      <c r="D135" s="82">
        <f>IFERROR(VLOOKUP(B135,'Egyéni lista'!$B$4:$L$263,3,0),0)</f>
        <v>0</v>
      </c>
      <c r="E135" s="30">
        <f>IFERROR(VLOOKUP(B135,'Egyéni lista'!$B$4:$L$263,4,0),0)</f>
        <v>0</v>
      </c>
      <c r="F135" s="30">
        <f>IFERROR(VLOOKUP(B135,'Egyéni lista'!$B$4:$L$263,5,0),0)</f>
        <v>0</v>
      </c>
      <c r="G135" s="30">
        <f>IFERROR(VLOOKUP(B135,'Egyéni lista'!$B$4:$L$263,6,0),0)</f>
        <v>0</v>
      </c>
      <c r="H135" s="30">
        <f>IFERROR(VLOOKUP(B135,'Egyéni lista'!$B$4:$L$263,7,0),0)</f>
        <v>0</v>
      </c>
      <c r="I135" s="126">
        <f>IFERROR(VLOOKUP(B135,'Egyéni lista'!$B$4:$L$263,8,0),0)</f>
        <v>0</v>
      </c>
      <c r="J135" s="132">
        <f>IFERROR(VLOOKUP(B135,'Egyéni lista'!$B$4:$L$263,9,0),0)</f>
        <v>0</v>
      </c>
      <c r="K135" s="26">
        <f>IFERROR(VLOOKUP(B135,'Egyéni lista'!$B$4:$L$263,10,0),0)</f>
        <v>0</v>
      </c>
      <c r="L135" s="87">
        <f>IFERROR(VLOOKUP(B135,'Egyéni lista'!$B$4:$L$263,11,0),0)</f>
        <v>0</v>
      </c>
    </row>
    <row r="136" spans="1:12" ht="15" hidden="1" customHeight="1" x14ac:dyDescent="0.2">
      <c r="A136" s="80" t="s">
        <v>153</v>
      </c>
      <c r="B136" s="103"/>
      <c r="C136" s="81">
        <f>IFERROR(VLOOKUP(B136,'Egyéni lista'!$B$4:$L$263,2,0),0)</f>
        <v>0</v>
      </c>
      <c r="D136" s="82">
        <f>IFERROR(VLOOKUP(B136,'Egyéni lista'!$B$4:$L$263,3,0),0)</f>
        <v>0</v>
      </c>
      <c r="E136" s="30">
        <f>IFERROR(VLOOKUP(B136,'Egyéni lista'!$B$4:$L$263,4,0),0)</f>
        <v>0</v>
      </c>
      <c r="F136" s="30">
        <f>IFERROR(VLOOKUP(B136,'Egyéni lista'!$B$4:$L$263,5,0),0)</f>
        <v>0</v>
      </c>
      <c r="G136" s="30">
        <f>IFERROR(VLOOKUP(B136,'Egyéni lista'!$B$4:$L$263,6,0),0)</f>
        <v>0</v>
      </c>
      <c r="H136" s="30">
        <f>IFERROR(VLOOKUP(B136,'Egyéni lista'!$B$4:$L$263,7,0),0)</f>
        <v>0</v>
      </c>
      <c r="I136" s="126">
        <f>IFERROR(VLOOKUP(B136,'Egyéni lista'!$B$4:$L$263,8,0),0)</f>
        <v>0</v>
      </c>
      <c r="J136" s="132">
        <f>IFERROR(VLOOKUP(B136,'Egyéni lista'!$B$4:$L$263,9,0),0)</f>
        <v>0</v>
      </c>
      <c r="K136" s="26">
        <f>IFERROR(VLOOKUP(B136,'Egyéni lista'!$B$4:$L$263,10,0),0)</f>
        <v>0</v>
      </c>
      <c r="L136" s="87">
        <f>IFERROR(VLOOKUP(B136,'Egyéni lista'!$B$4:$L$263,11,0),0)</f>
        <v>0</v>
      </c>
    </row>
    <row r="137" spans="1:12" ht="15" hidden="1" customHeight="1" x14ac:dyDescent="0.2">
      <c r="A137" s="80" t="s">
        <v>154</v>
      </c>
      <c r="B137" s="103"/>
      <c r="C137" s="81">
        <f>IFERROR(VLOOKUP(B137,'Egyéni lista'!$B$4:$L$263,2,0),0)</f>
        <v>0</v>
      </c>
      <c r="D137" s="82">
        <f>IFERROR(VLOOKUP(B137,'Egyéni lista'!$B$4:$L$263,3,0),0)</f>
        <v>0</v>
      </c>
      <c r="E137" s="30">
        <f>IFERROR(VLOOKUP(B137,'Egyéni lista'!$B$4:$L$263,4,0),0)</f>
        <v>0</v>
      </c>
      <c r="F137" s="30">
        <f>IFERROR(VLOOKUP(B137,'Egyéni lista'!$B$4:$L$263,5,0),0)</f>
        <v>0</v>
      </c>
      <c r="G137" s="30">
        <f>IFERROR(VLOOKUP(B137,'Egyéni lista'!$B$4:$L$263,6,0),0)</f>
        <v>0</v>
      </c>
      <c r="H137" s="30">
        <f>IFERROR(VLOOKUP(B137,'Egyéni lista'!$B$4:$L$263,7,0),0)</f>
        <v>0</v>
      </c>
      <c r="I137" s="126">
        <f>IFERROR(VLOOKUP(B137,'Egyéni lista'!$B$4:$L$263,8,0),0)</f>
        <v>0</v>
      </c>
      <c r="J137" s="132">
        <f>IFERROR(VLOOKUP(B137,'Egyéni lista'!$B$4:$L$263,9,0),0)</f>
        <v>0</v>
      </c>
      <c r="K137" s="26">
        <f>IFERROR(VLOOKUP(B137,'Egyéni lista'!$B$4:$L$263,10,0),0)</f>
        <v>0</v>
      </c>
      <c r="L137" s="87">
        <f>IFERROR(VLOOKUP(B137,'Egyéni lista'!$B$4:$L$263,11,0),0)</f>
        <v>0</v>
      </c>
    </row>
    <row r="138" spans="1:12" ht="15" hidden="1" customHeight="1" x14ac:dyDescent="0.2">
      <c r="A138" s="80" t="s">
        <v>155</v>
      </c>
      <c r="B138" s="103"/>
      <c r="C138" s="81">
        <f>IFERROR(VLOOKUP(B138,'Egyéni lista'!$B$4:$L$263,2,0),0)</f>
        <v>0</v>
      </c>
      <c r="D138" s="82">
        <f>IFERROR(VLOOKUP(B138,'Egyéni lista'!$B$4:$L$263,3,0),0)</f>
        <v>0</v>
      </c>
      <c r="E138" s="30">
        <f>IFERROR(VLOOKUP(B138,'Egyéni lista'!$B$4:$L$263,4,0),0)</f>
        <v>0</v>
      </c>
      <c r="F138" s="30">
        <f>IFERROR(VLOOKUP(B138,'Egyéni lista'!$B$4:$L$263,5,0),0)</f>
        <v>0</v>
      </c>
      <c r="G138" s="30">
        <f>IFERROR(VLOOKUP(B138,'Egyéni lista'!$B$4:$L$263,6,0),0)</f>
        <v>0</v>
      </c>
      <c r="H138" s="30">
        <f>IFERROR(VLOOKUP(B138,'Egyéni lista'!$B$4:$L$263,7,0),0)</f>
        <v>0</v>
      </c>
      <c r="I138" s="126">
        <f>IFERROR(VLOOKUP(B138,'Egyéni lista'!$B$4:$L$263,8,0),0)</f>
        <v>0</v>
      </c>
      <c r="J138" s="132">
        <f>IFERROR(VLOOKUP(B138,'Egyéni lista'!$B$4:$L$263,9,0),0)</f>
        <v>0</v>
      </c>
      <c r="K138" s="26">
        <f>IFERROR(VLOOKUP(B138,'Egyéni lista'!$B$4:$L$263,10,0),0)</f>
        <v>0</v>
      </c>
      <c r="L138" s="87">
        <f>IFERROR(VLOOKUP(B138,'Egyéni lista'!$B$4:$L$263,11,0),0)</f>
        <v>0</v>
      </c>
    </row>
    <row r="139" spans="1:12" ht="15.75" hidden="1" customHeight="1" x14ac:dyDescent="0.2">
      <c r="A139" s="80" t="s">
        <v>156</v>
      </c>
      <c r="B139" s="103"/>
      <c r="C139" s="81">
        <f>IFERROR(VLOOKUP(B139,'Egyéni lista'!$B$4:$L$263,2,0),0)</f>
        <v>0</v>
      </c>
      <c r="D139" s="82">
        <f>IFERROR(VLOOKUP(B139,'Egyéni lista'!$B$4:$L$263,3,0),0)</f>
        <v>0</v>
      </c>
      <c r="E139" s="30">
        <f>IFERROR(VLOOKUP(B139,'Egyéni lista'!$B$4:$L$263,4,0),0)</f>
        <v>0</v>
      </c>
      <c r="F139" s="30">
        <f>IFERROR(VLOOKUP(B139,'Egyéni lista'!$B$4:$L$263,5,0),0)</f>
        <v>0</v>
      </c>
      <c r="G139" s="30">
        <f>IFERROR(VLOOKUP(B139,'Egyéni lista'!$B$4:$L$263,6,0),0)</f>
        <v>0</v>
      </c>
      <c r="H139" s="30">
        <f>IFERROR(VLOOKUP(B139,'Egyéni lista'!$B$4:$L$263,7,0),0)</f>
        <v>0</v>
      </c>
      <c r="I139" s="126">
        <f>IFERROR(VLOOKUP(B139,'Egyéni lista'!$B$4:$L$263,8,0),0)</f>
        <v>0</v>
      </c>
      <c r="J139" s="132">
        <f>IFERROR(VLOOKUP(B139,'Egyéni lista'!$B$4:$L$263,9,0),0)</f>
        <v>0</v>
      </c>
      <c r="K139" s="26">
        <f>IFERROR(VLOOKUP(B139,'Egyéni lista'!$B$4:$L$263,10,0),0)</f>
        <v>0</v>
      </c>
      <c r="L139" s="87">
        <f>IFERROR(VLOOKUP(B139,'Egyéni lista'!$B$4:$L$263,11,0),0)</f>
        <v>0</v>
      </c>
    </row>
    <row r="140" spans="1:12" ht="15" hidden="1" customHeight="1" x14ac:dyDescent="0.2">
      <c r="A140" s="80" t="s">
        <v>157</v>
      </c>
      <c r="B140" s="103"/>
      <c r="C140" s="81">
        <f>IFERROR(VLOOKUP(B140,'Egyéni lista'!$B$4:$L$263,2,0),0)</f>
        <v>0</v>
      </c>
      <c r="D140" s="82">
        <f>IFERROR(VLOOKUP(B140,'Egyéni lista'!$B$4:$L$263,3,0),0)</f>
        <v>0</v>
      </c>
      <c r="E140" s="30">
        <f>IFERROR(VLOOKUP(B140,'Egyéni lista'!$B$4:$L$263,4,0),0)</f>
        <v>0</v>
      </c>
      <c r="F140" s="30">
        <f>IFERROR(VLOOKUP(B140,'Egyéni lista'!$B$4:$L$263,5,0),0)</f>
        <v>0</v>
      </c>
      <c r="G140" s="30">
        <f>IFERROR(VLOOKUP(B140,'Egyéni lista'!$B$4:$L$263,6,0),0)</f>
        <v>0</v>
      </c>
      <c r="H140" s="30">
        <f>IFERROR(VLOOKUP(B140,'Egyéni lista'!$B$4:$L$263,7,0),0)</f>
        <v>0</v>
      </c>
      <c r="I140" s="126">
        <f>IFERROR(VLOOKUP(B140,'Egyéni lista'!$B$4:$L$263,8,0),0)</f>
        <v>0</v>
      </c>
      <c r="J140" s="132">
        <f>IFERROR(VLOOKUP(B140,'Egyéni lista'!$B$4:$L$263,9,0),0)</f>
        <v>0</v>
      </c>
      <c r="K140" s="26">
        <f>IFERROR(VLOOKUP(B140,'Egyéni lista'!$B$4:$L$263,10,0),0)</f>
        <v>0</v>
      </c>
      <c r="L140" s="87">
        <f>IFERROR(VLOOKUP(B140,'Egyéni lista'!$B$4:$L$263,11,0),0)</f>
        <v>0</v>
      </c>
    </row>
    <row r="141" spans="1:12" ht="15" hidden="1" customHeight="1" x14ac:dyDescent="0.2">
      <c r="A141" s="80" t="s">
        <v>158</v>
      </c>
      <c r="B141" s="103"/>
      <c r="C141" s="81">
        <f>IFERROR(VLOOKUP(B141,'Egyéni lista'!$B$4:$L$263,2,0),0)</f>
        <v>0</v>
      </c>
      <c r="D141" s="82">
        <f>IFERROR(VLOOKUP(B141,'Egyéni lista'!$B$4:$L$263,3,0),0)</f>
        <v>0</v>
      </c>
      <c r="E141" s="30">
        <f>IFERROR(VLOOKUP(B141,'Egyéni lista'!$B$4:$L$263,4,0),0)</f>
        <v>0</v>
      </c>
      <c r="F141" s="30">
        <f>IFERROR(VLOOKUP(B141,'Egyéni lista'!$B$4:$L$263,5,0),0)</f>
        <v>0</v>
      </c>
      <c r="G141" s="30">
        <f>IFERROR(VLOOKUP(B141,'Egyéni lista'!$B$4:$L$263,6,0),0)</f>
        <v>0</v>
      </c>
      <c r="H141" s="30">
        <f>IFERROR(VLOOKUP(B141,'Egyéni lista'!$B$4:$L$263,7,0),0)</f>
        <v>0</v>
      </c>
      <c r="I141" s="126">
        <f>IFERROR(VLOOKUP(B141,'Egyéni lista'!$B$4:$L$263,8,0),0)</f>
        <v>0</v>
      </c>
      <c r="J141" s="132">
        <f>IFERROR(VLOOKUP(B141,'Egyéni lista'!$B$4:$L$263,9,0),0)</f>
        <v>0</v>
      </c>
      <c r="K141" s="26">
        <f>IFERROR(VLOOKUP(B141,'Egyéni lista'!$B$4:$L$263,10,0),0)</f>
        <v>0</v>
      </c>
      <c r="L141" s="87">
        <f>IFERROR(VLOOKUP(B141,'Egyéni lista'!$B$4:$L$263,11,0),0)</f>
        <v>0</v>
      </c>
    </row>
    <row r="142" spans="1:12" ht="15" hidden="1" customHeight="1" x14ac:dyDescent="0.2">
      <c r="A142" s="80" t="s">
        <v>159</v>
      </c>
      <c r="B142" s="103"/>
      <c r="C142" s="81">
        <f>IFERROR(VLOOKUP(B142,'Egyéni lista'!$B$4:$L$263,2,0),0)</f>
        <v>0</v>
      </c>
      <c r="D142" s="82">
        <f>IFERROR(VLOOKUP(B142,'Egyéni lista'!$B$4:$L$263,3,0),0)</f>
        <v>0</v>
      </c>
      <c r="E142" s="30">
        <f>IFERROR(VLOOKUP(B142,'Egyéni lista'!$B$4:$L$263,4,0),0)</f>
        <v>0</v>
      </c>
      <c r="F142" s="30">
        <f>IFERROR(VLOOKUP(B142,'Egyéni lista'!$B$4:$L$263,5,0),0)</f>
        <v>0</v>
      </c>
      <c r="G142" s="30">
        <f>IFERROR(VLOOKUP(B142,'Egyéni lista'!$B$4:$L$263,6,0),0)</f>
        <v>0</v>
      </c>
      <c r="H142" s="30">
        <f>IFERROR(VLOOKUP(B142,'Egyéni lista'!$B$4:$L$263,7,0),0)</f>
        <v>0</v>
      </c>
      <c r="I142" s="126">
        <f>IFERROR(VLOOKUP(B142,'Egyéni lista'!$B$4:$L$263,8,0),0)</f>
        <v>0</v>
      </c>
      <c r="J142" s="132">
        <f>IFERROR(VLOOKUP(B142,'Egyéni lista'!$B$4:$L$263,9,0),0)</f>
        <v>0</v>
      </c>
      <c r="K142" s="26">
        <f>IFERROR(VLOOKUP(B142,'Egyéni lista'!$B$4:$L$263,10,0),0)</f>
        <v>0</v>
      </c>
      <c r="L142" s="87">
        <f>IFERROR(VLOOKUP(B142,'Egyéni lista'!$B$4:$L$263,11,0),0)</f>
        <v>0</v>
      </c>
    </row>
    <row r="143" spans="1:12" ht="15.75" hidden="1" customHeight="1" x14ac:dyDescent="0.2">
      <c r="A143" s="80" t="s">
        <v>160</v>
      </c>
      <c r="B143" s="103"/>
      <c r="C143" s="81">
        <f>IFERROR(VLOOKUP(B143,'Egyéni lista'!$B$4:$L$263,2,0),0)</f>
        <v>0</v>
      </c>
      <c r="D143" s="82">
        <f>IFERROR(VLOOKUP(B143,'Egyéni lista'!$B$4:$L$263,3,0),0)</f>
        <v>0</v>
      </c>
      <c r="E143" s="30">
        <f>IFERROR(VLOOKUP(B143,'Egyéni lista'!$B$4:$L$263,4,0),0)</f>
        <v>0</v>
      </c>
      <c r="F143" s="30">
        <f>IFERROR(VLOOKUP(B143,'Egyéni lista'!$B$4:$L$263,5,0),0)</f>
        <v>0</v>
      </c>
      <c r="G143" s="30">
        <f>IFERROR(VLOOKUP(B143,'Egyéni lista'!$B$4:$L$263,6,0),0)</f>
        <v>0</v>
      </c>
      <c r="H143" s="30">
        <f>IFERROR(VLOOKUP(B143,'Egyéni lista'!$B$4:$L$263,7,0),0)</f>
        <v>0</v>
      </c>
      <c r="I143" s="126">
        <f>IFERROR(VLOOKUP(B143,'Egyéni lista'!$B$4:$L$263,8,0),0)</f>
        <v>0</v>
      </c>
      <c r="J143" s="132">
        <f>IFERROR(VLOOKUP(B143,'Egyéni lista'!$B$4:$L$263,9,0),0)</f>
        <v>0</v>
      </c>
      <c r="K143" s="26">
        <f>IFERROR(VLOOKUP(B143,'Egyéni lista'!$B$4:$L$263,10,0),0)</f>
        <v>0</v>
      </c>
      <c r="L143" s="87">
        <f>IFERROR(VLOOKUP(B143,'Egyéni lista'!$B$4:$L$263,11,0),0)</f>
        <v>0</v>
      </c>
    </row>
    <row r="144" spans="1:12" ht="15" hidden="1" customHeight="1" x14ac:dyDescent="0.2">
      <c r="A144" s="80" t="s">
        <v>161</v>
      </c>
      <c r="B144" s="103"/>
      <c r="C144" s="81">
        <f>IFERROR(VLOOKUP(B144,'Egyéni lista'!$B$4:$L$263,2,0),0)</f>
        <v>0</v>
      </c>
      <c r="D144" s="82">
        <f>IFERROR(VLOOKUP(B144,'Egyéni lista'!$B$4:$L$263,3,0),0)</f>
        <v>0</v>
      </c>
      <c r="E144" s="30">
        <f>IFERROR(VLOOKUP(B144,'Egyéni lista'!$B$4:$L$263,4,0),0)</f>
        <v>0</v>
      </c>
      <c r="F144" s="30">
        <f>IFERROR(VLOOKUP(B144,'Egyéni lista'!$B$4:$L$263,5,0),0)</f>
        <v>0</v>
      </c>
      <c r="G144" s="30">
        <f>IFERROR(VLOOKUP(B144,'Egyéni lista'!$B$4:$L$263,6,0),0)</f>
        <v>0</v>
      </c>
      <c r="H144" s="30">
        <f>IFERROR(VLOOKUP(B144,'Egyéni lista'!$B$4:$L$263,7,0),0)</f>
        <v>0</v>
      </c>
      <c r="I144" s="126">
        <f>IFERROR(VLOOKUP(B144,'Egyéni lista'!$B$4:$L$263,8,0),0)</f>
        <v>0</v>
      </c>
      <c r="J144" s="132">
        <f>IFERROR(VLOOKUP(B144,'Egyéni lista'!$B$4:$L$263,9,0),0)</f>
        <v>0</v>
      </c>
      <c r="K144" s="26">
        <f>IFERROR(VLOOKUP(B144,'Egyéni lista'!$B$4:$L$263,10,0),0)</f>
        <v>0</v>
      </c>
      <c r="L144" s="87">
        <f>IFERROR(VLOOKUP(B144,'Egyéni lista'!$B$4:$L$263,11,0),0)</f>
        <v>0</v>
      </c>
    </row>
    <row r="145" spans="1:12" ht="15" hidden="1" customHeight="1" x14ac:dyDescent="0.2">
      <c r="A145" s="80" t="s">
        <v>162</v>
      </c>
      <c r="B145" s="103"/>
      <c r="C145" s="81">
        <f>IFERROR(VLOOKUP(B145,'Egyéni lista'!$B$4:$L$263,2,0),0)</f>
        <v>0</v>
      </c>
      <c r="D145" s="82">
        <f>IFERROR(VLOOKUP(B145,'Egyéni lista'!$B$4:$L$263,3,0),0)</f>
        <v>0</v>
      </c>
      <c r="E145" s="30">
        <f>IFERROR(VLOOKUP(B145,'Egyéni lista'!$B$4:$L$263,4,0),0)</f>
        <v>0</v>
      </c>
      <c r="F145" s="30">
        <f>IFERROR(VLOOKUP(B145,'Egyéni lista'!$B$4:$L$263,5,0),0)</f>
        <v>0</v>
      </c>
      <c r="G145" s="30">
        <f>IFERROR(VLOOKUP(B145,'Egyéni lista'!$B$4:$L$263,6,0),0)</f>
        <v>0</v>
      </c>
      <c r="H145" s="30">
        <f>IFERROR(VLOOKUP(B145,'Egyéni lista'!$B$4:$L$263,7,0),0)</f>
        <v>0</v>
      </c>
      <c r="I145" s="126">
        <f>IFERROR(VLOOKUP(B145,'Egyéni lista'!$B$4:$L$263,8,0),0)</f>
        <v>0</v>
      </c>
      <c r="J145" s="132">
        <f>IFERROR(VLOOKUP(B145,'Egyéni lista'!$B$4:$L$263,9,0),0)</f>
        <v>0</v>
      </c>
      <c r="K145" s="26">
        <f>IFERROR(VLOOKUP(B145,'Egyéni lista'!$B$4:$L$263,10,0),0)</f>
        <v>0</v>
      </c>
      <c r="L145" s="87">
        <f>IFERROR(VLOOKUP(B145,'Egyéni lista'!$B$4:$L$263,11,0),0)</f>
        <v>0</v>
      </c>
    </row>
    <row r="146" spans="1:12" ht="15" hidden="1" customHeight="1" x14ac:dyDescent="0.2">
      <c r="A146" s="80" t="s">
        <v>163</v>
      </c>
      <c r="B146" s="103"/>
      <c r="C146" s="81">
        <f>IFERROR(VLOOKUP(B146,'Egyéni lista'!$B$4:$L$263,2,0),0)</f>
        <v>0</v>
      </c>
      <c r="D146" s="82">
        <f>IFERROR(VLOOKUP(B146,'Egyéni lista'!$B$4:$L$263,3,0),0)</f>
        <v>0</v>
      </c>
      <c r="E146" s="30">
        <f>IFERROR(VLOOKUP(B146,'Egyéni lista'!$B$4:$L$263,4,0),0)</f>
        <v>0</v>
      </c>
      <c r="F146" s="30">
        <f>IFERROR(VLOOKUP(B146,'Egyéni lista'!$B$4:$L$263,5,0),0)</f>
        <v>0</v>
      </c>
      <c r="G146" s="30">
        <f>IFERROR(VLOOKUP(B146,'Egyéni lista'!$B$4:$L$263,6,0),0)</f>
        <v>0</v>
      </c>
      <c r="H146" s="30">
        <f>IFERROR(VLOOKUP(B146,'Egyéni lista'!$B$4:$L$263,7,0),0)</f>
        <v>0</v>
      </c>
      <c r="I146" s="126">
        <f>IFERROR(VLOOKUP(B146,'Egyéni lista'!$B$4:$L$263,8,0),0)</f>
        <v>0</v>
      </c>
      <c r="J146" s="132">
        <f>IFERROR(VLOOKUP(B146,'Egyéni lista'!$B$4:$L$263,9,0),0)</f>
        <v>0</v>
      </c>
      <c r="K146" s="26">
        <f>IFERROR(VLOOKUP(B146,'Egyéni lista'!$B$4:$L$263,10,0),0)</f>
        <v>0</v>
      </c>
      <c r="L146" s="87">
        <f>IFERROR(VLOOKUP(B146,'Egyéni lista'!$B$4:$L$263,11,0),0)</f>
        <v>0</v>
      </c>
    </row>
    <row r="147" spans="1:12" ht="15.75" hidden="1" customHeight="1" x14ac:dyDescent="0.2">
      <c r="A147" s="80" t="s">
        <v>164</v>
      </c>
      <c r="B147" s="103"/>
      <c r="C147" s="81">
        <f>IFERROR(VLOOKUP(B147,'Egyéni lista'!$B$4:$L$263,2,0),0)</f>
        <v>0</v>
      </c>
      <c r="D147" s="82">
        <f>IFERROR(VLOOKUP(B147,'Egyéni lista'!$B$4:$L$263,3,0),0)</f>
        <v>0</v>
      </c>
      <c r="E147" s="30">
        <f>IFERROR(VLOOKUP(B147,'Egyéni lista'!$B$4:$L$263,4,0),0)</f>
        <v>0</v>
      </c>
      <c r="F147" s="30">
        <f>IFERROR(VLOOKUP(B147,'Egyéni lista'!$B$4:$L$263,5,0),0)</f>
        <v>0</v>
      </c>
      <c r="G147" s="30">
        <f>IFERROR(VLOOKUP(B147,'Egyéni lista'!$B$4:$L$263,6,0),0)</f>
        <v>0</v>
      </c>
      <c r="H147" s="30">
        <f>IFERROR(VLOOKUP(B147,'Egyéni lista'!$B$4:$L$263,7,0),0)</f>
        <v>0</v>
      </c>
      <c r="I147" s="126">
        <f>IFERROR(VLOOKUP(B147,'Egyéni lista'!$B$4:$L$263,8,0),0)</f>
        <v>0</v>
      </c>
      <c r="J147" s="132">
        <f>IFERROR(VLOOKUP(B147,'Egyéni lista'!$B$4:$L$263,9,0),0)</f>
        <v>0</v>
      </c>
      <c r="K147" s="26">
        <f>IFERROR(VLOOKUP(B147,'Egyéni lista'!$B$4:$L$263,10,0),0)</f>
        <v>0</v>
      </c>
      <c r="L147" s="87">
        <f>IFERROR(VLOOKUP(B147,'Egyéni lista'!$B$4:$L$263,11,0),0)</f>
        <v>0</v>
      </c>
    </row>
    <row r="148" spans="1:12" ht="15" hidden="1" customHeight="1" x14ac:dyDescent="0.2">
      <c r="A148" s="80" t="s">
        <v>165</v>
      </c>
      <c r="B148" s="103"/>
      <c r="C148" s="81">
        <f>IFERROR(VLOOKUP(B148,'Egyéni lista'!$B$4:$L$263,2,0),0)</f>
        <v>0</v>
      </c>
      <c r="D148" s="82">
        <f>IFERROR(VLOOKUP(B148,'Egyéni lista'!$B$4:$L$263,3,0),0)</f>
        <v>0</v>
      </c>
      <c r="E148" s="30">
        <f>IFERROR(VLOOKUP(B148,'Egyéni lista'!$B$4:$L$263,4,0),0)</f>
        <v>0</v>
      </c>
      <c r="F148" s="30">
        <f>IFERROR(VLOOKUP(B148,'Egyéni lista'!$B$4:$L$263,5,0),0)</f>
        <v>0</v>
      </c>
      <c r="G148" s="30">
        <f>IFERROR(VLOOKUP(B148,'Egyéni lista'!$B$4:$L$263,6,0),0)</f>
        <v>0</v>
      </c>
      <c r="H148" s="30">
        <f>IFERROR(VLOOKUP(B148,'Egyéni lista'!$B$4:$L$263,7,0),0)</f>
        <v>0</v>
      </c>
      <c r="I148" s="126">
        <f>IFERROR(VLOOKUP(B148,'Egyéni lista'!$B$4:$L$263,8,0),0)</f>
        <v>0</v>
      </c>
      <c r="J148" s="132">
        <f>IFERROR(VLOOKUP(B148,'Egyéni lista'!$B$4:$L$263,9,0),0)</f>
        <v>0</v>
      </c>
      <c r="K148" s="26">
        <f>IFERROR(VLOOKUP(B148,'Egyéni lista'!$B$4:$L$263,10,0),0)</f>
        <v>0</v>
      </c>
      <c r="L148" s="87">
        <f>IFERROR(VLOOKUP(B148,'Egyéni lista'!$B$4:$L$263,11,0),0)</f>
        <v>0</v>
      </c>
    </row>
    <row r="149" spans="1:12" ht="15" hidden="1" customHeight="1" x14ac:dyDescent="0.2">
      <c r="A149" s="80" t="s">
        <v>166</v>
      </c>
      <c r="B149" s="103"/>
      <c r="C149" s="81">
        <f>IFERROR(VLOOKUP(B149,'Egyéni lista'!$B$4:$L$263,2,0),0)</f>
        <v>0</v>
      </c>
      <c r="D149" s="82">
        <f>IFERROR(VLOOKUP(B149,'Egyéni lista'!$B$4:$L$263,3,0),0)</f>
        <v>0</v>
      </c>
      <c r="E149" s="30">
        <f>IFERROR(VLOOKUP(B149,'Egyéni lista'!$B$4:$L$263,4,0),0)</f>
        <v>0</v>
      </c>
      <c r="F149" s="30">
        <f>IFERROR(VLOOKUP(B149,'Egyéni lista'!$B$4:$L$263,5,0),0)</f>
        <v>0</v>
      </c>
      <c r="G149" s="30">
        <f>IFERROR(VLOOKUP(B149,'Egyéni lista'!$B$4:$L$263,6,0),0)</f>
        <v>0</v>
      </c>
      <c r="H149" s="30">
        <f>IFERROR(VLOOKUP(B149,'Egyéni lista'!$B$4:$L$263,7,0),0)</f>
        <v>0</v>
      </c>
      <c r="I149" s="126">
        <f>IFERROR(VLOOKUP(B149,'Egyéni lista'!$B$4:$L$263,8,0),0)</f>
        <v>0</v>
      </c>
      <c r="J149" s="132">
        <f>IFERROR(VLOOKUP(B149,'Egyéni lista'!$B$4:$L$263,9,0),0)</f>
        <v>0</v>
      </c>
      <c r="K149" s="26">
        <f>IFERROR(VLOOKUP(B149,'Egyéni lista'!$B$4:$L$263,10,0),0)</f>
        <v>0</v>
      </c>
      <c r="L149" s="87">
        <f>IFERROR(VLOOKUP(B149,'Egyéni lista'!$B$4:$L$263,11,0),0)</f>
        <v>0</v>
      </c>
    </row>
    <row r="150" spans="1:12" ht="15" hidden="1" customHeight="1" x14ac:dyDescent="0.2">
      <c r="A150" s="80" t="s">
        <v>167</v>
      </c>
      <c r="B150" s="103"/>
      <c r="C150" s="81">
        <f>IFERROR(VLOOKUP(B150,'Egyéni lista'!$B$4:$L$263,2,0),0)</f>
        <v>0</v>
      </c>
      <c r="D150" s="82">
        <f>IFERROR(VLOOKUP(B150,'Egyéni lista'!$B$4:$L$263,3,0),0)</f>
        <v>0</v>
      </c>
      <c r="E150" s="30">
        <f>IFERROR(VLOOKUP(B150,'Egyéni lista'!$B$4:$L$263,4,0),0)</f>
        <v>0</v>
      </c>
      <c r="F150" s="30">
        <f>IFERROR(VLOOKUP(B150,'Egyéni lista'!$B$4:$L$263,5,0),0)</f>
        <v>0</v>
      </c>
      <c r="G150" s="30">
        <f>IFERROR(VLOOKUP(B150,'Egyéni lista'!$B$4:$L$263,6,0),0)</f>
        <v>0</v>
      </c>
      <c r="H150" s="30">
        <f>IFERROR(VLOOKUP(B150,'Egyéni lista'!$B$4:$L$263,7,0),0)</f>
        <v>0</v>
      </c>
      <c r="I150" s="126">
        <f>IFERROR(VLOOKUP(B150,'Egyéni lista'!$B$4:$L$263,8,0),0)</f>
        <v>0</v>
      </c>
      <c r="J150" s="132">
        <f>IFERROR(VLOOKUP(B150,'Egyéni lista'!$B$4:$L$263,9,0),0)</f>
        <v>0</v>
      </c>
      <c r="K150" s="26">
        <f>IFERROR(VLOOKUP(B150,'Egyéni lista'!$B$4:$L$263,10,0),0)</f>
        <v>0</v>
      </c>
      <c r="L150" s="87">
        <f>IFERROR(VLOOKUP(B150,'Egyéni lista'!$B$4:$L$263,11,0),0)</f>
        <v>0</v>
      </c>
    </row>
    <row r="151" spans="1:12" ht="15.75" hidden="1" customHeight="1" x14ac:dyDescent="0.2">
      <c r="A151" s="80" t="s">
        <v>168</v>
      </c>
      <c r="B151" s="103"/>
      <c r="C151" s="81">
        <f>IFERROR(VLOOKUP(B151,'Egyéni lista'!$B$4:$L$263,2,0),0)</f>
        <v>0</v>
      </c>
      <c r="D151" s="82">
        <f>IFERROR(VLOOKUP(B151,'Egyéni lista'!$B$4:$L$263,3,0),0)</f>
        <v>0</v>
      </c>
      <c r="E151" s="30">
        <f>IFERROR(VLOOKUP(B151,'Egyéni lista'!$B$4:$L$263,4,0),0)</f>
        <v>0</v>
      </c>
      <c r="F151" s="30">
        <f>IFERROR(VLOOKUP(B151,'Egyéni lista'!$B$4:$L$263,5,0),0)</f>
        <v>0</v>
      </c>
      <c r="G151" s="30">
        <f>IFERROR(VLOOKUP(B151,'Egyéni lista'!$B$4:$L$263,6,0),0)</f>
        <v>0</v>
      </c>
      <c r="H151" s="30">
        <f>IFERROR(VLOOKUP(B151,'Egyéni lista'!$B$4:$L$263,7,0),0)</f>
        <v>0</v>
      </c>
      <c r="I151" s="126">
        <f>IFERROR(VLOOKUP(B151,'Egyéni lista'!$B$4:$L$263,8,0),0)</f>
        <v>0</v>
      </c>
      <c r="J151" s="132">
        <f>IFERROR(VLOOKUP(B151,'Egyéni lista'!$B$4:$L$263,9,0),0)</f>
        <v>0</v>
      </c>
      <c r="K151" s="26">
        <f>IFERROR(VLOOKUP(B151,'Egyéni lista'!$B$4:$L$263,10,0),0)</f>
        <v>0</v>
      </c>
      <c r="L151" s="87">
        <f>IFERROR(VLOOKUP(B151,'Egyéni lista'!$B$4:$L$263,11,0),0)</f>
        <v>0</v>
      </c>
    </row>
    <row r="152" spans="1:12" ht="15" hidden="1" customHeight="1" x14ac:dyDescent="0.2">
      <c r="A152" s="80" t="s">
        <v>169</v>
      </c>
      <c r="B152" s="103"/>
      <c r="C152" s="81">
        <f>IFERROR(VLOOKUP(B152,'Egyéni lista'!$B$4:$L$263,2,0),0)</f>
        <v>0</v>
      </c>
      <c r="D152" s="82">
        <f>IFERROR(VLOOKUP(B152,'Egyéni lista'!$B$4:$L$263,3,0),0)</f>
        <v>0</v>
      </c>
      <c r="E152" s="30">
        <f>IFERROR(VLOOKUP(B152,'Egyéni lista'!$B$4:$L$263,4,0),0)</f>
        <v>0</v>
      </c>
      <c r="F152" s="30">
        <f>IFERROR(VLOOKUP(B152,'Egyéni lista'!$B$4:$L$263,5,0),0)</f>
        <v>0</v>
      </c>
      <c r="G152" s="30">
        <f>IFERROR(VLOOKUP(B152,'Egyéni lista'!$B$4:$L$263,6,0),0)</f>
        <v>0</v>
      </c>
      <c r="H152" s="30">
        <f>IFERROR(VLOOKUP(B152,'Egyéni lista'!$B$4:$L$263,7,0),0)</f>
        <v>0</v>
      </c>
      <c r="I152" s="126">
        <f>IFERROR(VLOOKUP(B152,'Egyéni lista'!$B$4:$L$263,8,0),0)</f>
        <v>0</v>
      </c>
      <c r="J152" s="132">
        <f>IFERROR(VLOOKUP(B152,'Egyéni lista'!$B$4:$L$263,9,0),0)</f>
        <v>0</v>
      </c>
      <c r="K152" s="26">
        <f>IFERROR(VLOOKUP(B152,'Egyéni lista'!$B$4:$L$263,10,0),0)</f>
        <v>0</v>
      </c>
      <c r="L152" s="87">
        <f>IFERROR(VLOOKUP(B152,'Egyéni lista'!$B$4:$L$263,11,0),0)</f>
        <v>0</v>
      </c>
    </row>
    <row r="153" spans="1:12" ht="15" hidden="1" customHeight="1" x14ac:dyDescent="0.2">
      <c r="A153" s="80" t="s">
        <v>170</v>
      </c>
      <c r="B153" s="103"/>
      <c r="C153" s="81">
        <f>IFERROR(VLOOKUP(B153,'Egyéni lista'!$B$4:$L$263,2,0),0)</f>
        <v>0</v>
      </c>
      <c r="D153" s="82">
        <f>IFERROR(VLOOKUP(B153,'Egyéni lista'!$B$4:$L$263,3,0),0)</f>
        <v>0</v>
      </c>
      <c r="E153" s="30">
        <f>IFERROR(VLOOKUP(B153,'Egyéni lista'!$B$4:$L$263,4,0),0)</f>
        <v>0</v>
      </c>
      <c r="F153" s="30">
        <f>IFERROR(VLOOKUP(B153,'Egyéni lista'!$B$4:$L$263,5,0),0)</f>
        <v>0</v>
      </c>
      <c r="G153" s="30">
        <f>IFERROR(VLOOKUP(B153,'Egyéni lista'!$B$4:$L$263,6,0),0)</f>
        <v>0</v>
      </c>
      <c r="H153" s="30">
        <f>IFERROR(VLOOKUP(B153,'Egyéni lista'!$B$4:$L$263,7,0),0)</f>
        <v>0</v>
      </c>
      <c r="I153" s="126">
        <f>IFERROR(VLOOKUP(B153,'Egyéni lista'!$B$4:$L$263,8,0),0)</f>
        <v>0</v>
      </c>
      <c r="J153" s="132">
        <f>IFERROR(VLOOKUP(B153,'Egyéni lista'!$B$4:$L$263,9,0),0)</f>
        <v>0</v>
      </c>
      <c r="K153" s="26">
        <f>IFERROR(VLOOKUP(B153,'Egyéni lista'!$B$4:$L$263,10,0),0)</f>
        <v>0</v>
      </c>
      <c r="L153" s="87">
        <f>IFERROR(VLOOKUP(B153,'Egyéni lista'!$B$4:$L$263,11,0),0)</f>
        <v>0</v>
      </c>
    </row>
    <row r="154" spans="1:12" ht="15" hidden="1" customHeight="1" x14ac:dyDescent="0.2">
      <c r="A154" s="80" t="s">
        <v>171</v>
      </c>
      <c r="B154" s="103"/>
      <c r="C154" s="81">
        <f>IFERROR(VLOOKUP(B154,'Egyéni lista'!$B$4:$L$263,2,0),0)</f>
        <v>0</v>
      </c>
      <c r="D154" s="82">
        <f>IFERROR(VLOOKUP(B154,'Egyéni lista'!$B$4:$L$263,3,0),0)</f>
        <v>0</v>
      </c>
      <c r="E154" s="30">
        <f>IFERROR(VLOOKUP(B154,'Egyéni lista'!$B$4:$L$263,4,0),0)</f>
        <v>0</v>
      </c>
      <c r="F154" s="30">
        <f>IFERROR(VLOOKUP(B154,'Egyéni lista'!$B$4:$L$263,5,0),0)</f>
        <v>0</v>
      </c>
      <c r="G154" s="30">
        <f>IFERROR(VLOOKUP(B154,'Egyéni lista'!$B$4:$L$263,6,0),0)</f>
        <v>0</v>
      </c>
      <c r="H154" s="30">
        <f>IFERROR(VLOOKUP(B154,'Egyéni lista'!$B$4:$L$263,7,0),0)</f>
        <v>0</v>
      </c>
      <c r="I154" s="126">
        <f>IFERROR(VLOOKUP(B154,'Egyéni lista'!$B$4:$L$263,8,0),0)</f>
        <v>0</v>
      </c>
      <c r="J154" s="132">
        <f>IFERROR(VLOOKUP(B154,'Egyéni lista'!$B$4:$L$263,9,0),0)</f>
        <v>0</v>
      </c>
      <c r="K154" s="26">
        <f>IFERROR(VLOOKUP(B154,'Egyéni lista'!$B$4:$L$263,10,0),0)</f>
        <v>0</v>
      </c>
      <c r="L154" s="87">
        <f>IFERROR(VLOOKUP(B154,'Egyéni lista'!$B$4:$L$263,11,0),0)</f>
        <v>0</v>
      </c>
    </row>
    <row r="155" spans="1:12" ht="15.75" hidden="1" customHeight="1" x14ac:dyDescent="0.2">
      <c r="A155" s="80" t="s">
        <v>172</v>
      </c>
      <c r="B155" s="103"/>
      <c r="C155" s="81">
        <f>IFERROR(VLOOKUP(B155,'Egyéni lista'!$B$4:$L$263,2,0),0)</f>
        <v>0</v>
      </c>
      <c r="D155" s="82">
        <f>IFERROR(VLOOKUP(B155,'Egyéni lista'!$B$4:$L$263,3,0),0)</f>
        <v>0</v>
      </c>
      <c r="E155" s="30">
        <f>IFERROR(VLOOKUP(B155,'Egyéni lista'!$B$4:$L$263,4,0),0)</f>
        <v>0</v>
      </c>
      <c r="F155" s="30">
        <f>IFERROR(VLOOKUP(B155,'Egyéni lista'!$B$4:$L$263,5,0),0)</f>
        <v>0</v>
      </c>
      <c r="G155" s="30">
        <f>IFERROR(VLOOKUP(B155,'Egyéni lista'!$B$4:$L$263,6,0),0)</f>
        <v>0</v>
      </c>
      <c r="H155" s="30">
        <f>IFERROR(VLOOKUP(B155,'Egyéni lista'!$B$4:$L$263,7,0),0)</f>
        <v>0</v>
      </c>
      <c r="I155" s="126">
        <f>IFERROR(VLOOKUP(B155,'Egyéni lista'!$B$4:$L$263,8,0),0)</f>
        <v>0</v>
      </c>
      <c r="J155" s="132">
        <f>IFERROR(VLOOKUP(B155,'Egyéni lista'!$B$4:$L$263,9,0),0)</f>
        <v>0</v>
      </c>
      <c r="K155" s="26">
        <f>IFERROR(VLOOKUP(B155,'Egyéni lista'!$B$4:$L$263,10,0),0)</f>
        <v>0</v>
      </c>
      <c r="L155" s="87">
        <f>IFERROR(VLOOKUP(B155,'Egyéni lista'!$B$4:$L$263,11,0),0)</f>
        <v>0</v>
      </c>
    </row>
    <row r="156" spans="1:12" ht="15" hidden="1" customHeight="1" x14ac:dyDescent="0.2">
      <c r="A156" s="80" t="s">
        <v>173</v>
      </c>
      <c r="B156" s="103"/>
      <c r="C156" s="81">
        <f>IFERROR(VLOOKUP(B156,'Egyéni lista'!$B$4:$L$263,2,0),0)</f>
        <v>0</v>
      </c>
      <c r="D156" s="82">
        <f>IFERROR(VLOOKUP(B156,'Egyéni lista'!$B$4:$L$263,3,0),0)</f>
        <v>0</v>
      </c>
      <c r="E156" s="30">
        <f>IFERROR(VLOOKUP(B156,'Egyéni lista'!$B$4:$L$263,4,0),0)</f>
        <v>0</v>
      </c>
      <c r="F156" s="30">
        <f>IFERROR(VLOOKUP(B156,'Egyéni lista'!$B$4:$L$263,5,0),0)</f>
        <v>0</v>
      </c>
      <c r="G156" s="30">
        <f>IFERROR(VLOOKUP(B156,'Egyéni lista'!$B$4:$L$263,6,0),0)</f>
        <v>0</v>
      </c>
      <c r="H156" s="30">
        <f>IFERROR(VLOOKUP(B156,'Egyéni lista'!$B$4:$L$263,7,0),0)</f>
        <v>0</v>
      </c>
      <c r="I156" s="126">
        <f>IFERROR(VLOOKUP(B156,'Egyéni lista'!$B$4:$L$263,8,0),0)</f>
        <v>0</v>
      </c>
      <c r="J156" s="132">
        <f>IFERROR(VLOOKUP(B156,'Egyéni lista'!$B$4:$L$263,9,0),0)</f>
        <v>0</v>
      </c>
      <c r="K156" s="26">
        <f>IFERROR(VLOOKUP(B156,'Egyéni lista'!$B$4:$L$263,10,0),0)</f>
        <v>0</v>
      </c>
      <c r="L156" s="87">
        <f>IFERROR(VLOOKUP(B156,'Egyéni lista'!$B$4:$L$263,11,0),0)</f>
        <v>0</v>
      </c>
    </row>
    <row r="157" spans="1:12" ht="15" hidden="1" customHeight="1" x14ac:dyDescent="0.2">
      <c r="A157" s="80" t="s">
        <v>174</v>
      </c>
      <c r="B157" s="103"/>
      <c r="C157" s="81">
        <f>IFERROR(VLOOKUP(B157,'Egyéni lista'!$B$4:$L$263,2,0),0)</f>
        <v>0</v>
      </c>
      <c r="D157" s="82">
        <f>IFERROR(VLOOKUP(B157,'Egyéni lista'!$B$4:$L$263,3,0),0)</f>
        <v>0</v>
      </c>
      <c r="E157" s="30">
        <f>IFERROR(VLOOKUP(B157,'Egyéni lista'!$B$4:$L$263,4,0),0)</f>
        <v>0</v>
      </c>
      <c r="F157" s="30">
        <f>IFERROR(VLOOKUP(B157,'Egyéni lista'!$B$4:$L$263,5,0),0)</f>
        <v>0</v>
      </c>
      <c r="G157" s="30">
        <f>IFERROR(VLOOKUP(B157,'Egyéni lista'!$B$4:$L$263,6,0),0)</f>
        <v>0</v>
      </c>
      <c r="H157" s="30">
        <f>IFERROR(VLOOKUP(B157,'Egyéni lista'!$B$4:$L$263,7,0),0)</f>
        <v>0</v>
      </c>
      <c r="I157" s="126">
        <f>IFERROR(VLOOKUP(B157,'Egyéni lista'!$B$4:$L$263,8,0),0)</f>
        <v>0</v>
      </c>
      <c r="J157" s="132">
        <f>IFERROR(VLOOKUP(B157,'Egyéni lista'!$B$4:$L$263,9,0),0)</f>
        <v>0</v>
      </c>
      <c r="K157" s="26">
        <f>IFERROR(VLOOKUP(B157,'Egyéni lista'!$B$4:$L$263,10,0),0)</f>
        <v>0</v>
      </c>
      <c r="L157" s="87">
        <f>IFERROR(VLOOKUP(B157,'Egyéni lista'!$B$4:$L$263,11,0),0)</f>
        <v>0</v>
      </c>
    </row>
    <row r="158" spans="1:12" ht="15" hidden="1" customHeight="1" x14ac:dyDescent="0.2">
      <c r="A158" s="80" t="s">
        <v>175</v>
      </c>
      <c r="B158" s="103"/>
      <c r="C158" s="81">
        <f>IFERROR(VLOOKUP(B158,'Egyéni lista'!$B$4:$L$263,2,0),0)</f>
        <v>0</v>
      </c>
      <c r="D158" s="82">
        <f>IFERROR(VLOOKUP(B158,'Egyéni lista'!$B$4:$L$263,3,0),0)</f>
        <v>0</v>
      </c>
      <c r="E158" s="30">
        <f>IFERROR(VLOOKUP(B158,'Egyéni lista'!$B$4:$L$263,4,0),0)</f>
        <v>0</v>
      </c>
      <c r="F158" s="30">
        <f>IFERROR(VLOOKUP(B158,'Egyéni lista'!$B$4:$L$263,5,0),0)</f>
        <v>0</v>
      </c>
      <c r="G158" s="30">
        <f>IFERROR(VLOOKUP(B158,'Egyéni lista'!$B$4:$L$263,6,0),0)</f>
        <v>0</v>
      </c>
      <c r="H158" s="30">
        <f>IFERROR(VLOOKUP(B158,'Egyéni lista'!$B$4:$L$263,7,0),0)</f>
        <v>0</v>
      </c>
      <c r="I158" s="126">
        <f>IFERROR(VLOOKUP(B158,'Egyéni lista'!$B$4:$L$263,8,0),0)</f>
        <v>0</v>
      </c>
      <c r="J158" s="132">
        <f>IFERROR(VLOOKUP(B158,'Egyéni lista'!$B$4:$L$263,9,0),0)</f>
        <v>0</v>
      </c>
      <c r="K158" s="26">
        <f>IFERROR(VLOOKUP(B158,'Egyéni lista'!$B$4:$L$263,10,0),0)</f>
        <v>0</v>
      </c>
      <c r="L158" s="87">
        <f>IFERROR(VLOOKUP(B158,'Egyéni lista'!$B$4:$L$263,11,0),0)</f>
        <v>0</v>
      </c>
    </row>
    <row r="159" spans="1:12" ht="15.75" hidden="1" customHeight="1" x14ac:dyDescent="0.2">
      <c r="A159" s="80" t="s">
        <v>176</v>
      </c>
      <c r="B159" s="103"/>
      <c r="C159" s="81">
        <f>IFERROR(VLOOKUP(B159,'Egyéni lista'!$B$4:$L$263,2,0),0)</f>
        <v>0</v>
      </c>
      <c r="D159" s="82">
        <f>IFERROR(VLOOKUP(B159,'Egyéni lista'!$B$4:$L$263,3,0),0)</f>
        <v>0</v>
      </c>
      <c r="E159" s="30">
        <f>IFERROR(VLOOKUP(B159,'Egyéni lista'!$B$4:$L$263,4,0),0)</f>
        <v>0</v>
      </c>
      <c r="F159" s="30">
        <f>IFERROR(VLOOKUP(B159,'Egyéni lista'!$B$4:$L$263,5,0),0)</f>
        <v>0</v>
      </c>
      <c r="G159" s="30">
        <f>IFERROR(VLOOKUP(B159,'Egyéni lista'!$B$4:$L$263,6,0),0)</f>
        <v>0</v>
      </c>
      <c r="H159" s="30">
        <f>IFERROR(VLOOKUP(B159,'Egyéni lista'!$B$4:$L$263,7,0),0)</f>
        <v>0</v>
      </c>
      <c r="I159" s="126">
        <f>IFERROR(VLOOKUP(B159,'Egyéni lista'!$B$4:$L$263,8,0),0)</f>
        <v>0</v>
      </c>
      <c r="J159" s="132">
        <f>IFERROR(VLOOKUP(B159,'Egyéni lista'!$B$4:$L$263,9,0),0)</f>
        <v>0</v>
      </c>
      <c r="K159" s="26">
        <f>IFERROR(VLOOKUP(B159,'Egyéni lista'!$B$4:$L$263,10,0),0)</f>
        <v>0</v>
      </c>
      <c r="L159" s="87">
        <f>IFERROR(VLOOKUP(B159,'Egyéni lista'!$B$4:$L$263,11,0),0)</f>
        <v>0</v>
      </c>
    </row>
    <row r="160" spans="1:12" ht="15" hidden="1" customHeight="1" x14ac:dyDescent="0.2">
      <c r="A160" s="80" t="s">
        <v>177</v>
      </c>
      <c r="B160" s="103"/>
      <c r="C160" s="81">
        <f>IFERROR(VLOOKUP(B160,'Egyéni lista'!$B$4:$L$263,2,0),0)</f>
        <v>0</v>
      </c>
      <c r="D160" s="82">
        <f>IFERROR(VLOOKUP(B160,'Egyéni lista'!$B$4:$L$263,3,0),0)</f>
        <v>0</v>
      </c>
      <c r="E160" s="30">
        <f>IFERROR(VLOOKUP(B160,'Egyéni lista'!$B$4:$L$263,4,0),0)</f>
        <v>0</v>
      </c>
      <c r="F160" s="30">
        <f>IFERROR(VLOOKUP(B160,'Egyéni lista'!$B$4:$L$263,5,0),0)</f>
        <v>0</v>
      </c>
      <c r="G160" s="30">
        <f>IFERROR(VLOOKUP(B160,'Egyéni lista'!$B$4:$L$263,6,0),0)</f>
        <v>0</v>
      </c>
      <c r="H160" s="30">
        <f>IFERROR(VLOOKUP(B160,'Egyéni lista'!$B$4:$L$263,7,0),0)</f>
        <v>0</v>
      </c>
      <c r="I160" s="126">
        <f>IFERROR(VLOOKUP(B160,'Egyéni lista'!$B$4:$L$263,8,0),0)</f>
        <v>0</v>
      </c>
      <c r="J160" s="132">
        <f>IFERROR(VLOOKUP(B160,'Egyéni lista'!$B$4:$L$263,9,0),0)</f>
        <v>0</v>
      </c>
      <c r="K160" s="26">
        <f>IFERROR(VLOOKUP(B160,'Egyéni lista'!$B$4:$L$263,10,0),0)</f>
        <v>0</v>
      </c>
      <c r="L160" s="87">
        <f>IFERROR(VLOOKUP(B160,'Egyéni lista'!$B$4:$L$263,11,0),0)</f>
        <v>0</v>
      </c>
    </row>
    <row r="161" spans="1:12" ht="15" hidden="1" customHeight="1" x14ac:dyDescent="0.2">
      <c r="A161" s="80" t="s">
        <v>178</v>
      </c>
      <c r="B161" s="103"/>
      <c r="C161" s="81">
        <f>IFERROR(VLOOKUP(B161,'Egyéni lista'!$B$4:$L$263,2,0),0)</f>
        <v>0</v>
      </c>
      <c r="D161" s="82">
        <f>IFERROR(VLOOKUP(B161,'Egyéni lista'!$B$4:$L$263,3,0),0)</f>
        <v>0</v>
      </c>
      <c r="E161" s="30">
        <f>IFERROR(VLOOKUP(B161,'Egyéni lista'!$B$4:$L$263,4,0),0)</f>
        <v>0</v>
      </c>
      <c r="F161" s="30">
        <f>IFERROR(VLOOKUP(B161,'Egyéni lista'!$B$4:$L$263,5,0),0)</f>
        <v>0</v>
      </c>
      <c r="G161" s="30">
        <f>IFERROR(VLOOKUP(B161,'Egyéni lista'!$B$4:$L$263,6,0),0)</f>
        <v>0</v>
      </c>
      <c r="H161" s="30">
        <f>IFERROR(VLOOKUP(B161,'Egyéni lista'!$B$4:$L$263,7,0),0)</f>
        <v>0</v>
      </c>
      <c r="I161" s="126">
        <f>IFERROR(VLOOKUP(B161,'Egyéni lista'!$B$4:$L$263,8,0),0)</f>
        <v>0</v>
      </c>
      <c r="J161" s="132">
        <f>IFERROR(VLOOKUP(B161,'Egyéni lista'!$B$4:$L$263,9,0),0)</f>
        <v>0</v>
      </c>
      <c r="K161" s="26">
        <f>IFERROR(VLOOKUP(B161,'Egyéni lista'!$B$4:$L$263,10,0),0)</f>
        <v>0</v>
      </c>
      <c r="L161" s="87">
        <f>IFERROR(VLOOKUP(B161,'Egyéni lista'!$B$4:$L$263,11,0),0)</f>
        <v>0</v>
      </c>
    </row>
    <row r="162" spans="1:12" ht="15" hidden="1" customHeight="1" x14ac:dyDescent="0.2">
      <c r="A162" s="80" t="s">
        <v>179</v>
      </c>
      <c r="B162" s="103"/>
      <c r="C162" s="81">
        <f>IFERROR(VLOOKUP(B162,'Egyéni lista'!$B$4:$L$263,2,0),0)</f>
        <v>0</v>
      </c>
      <c r="D162" s="82">
        <f>IFERROR(VLOOKUP(B162,'Egyéni lista'!$B$4:$L$263,3,0),0)</f>
        <v>0</v>
      </c>
      <c r="E162" s="30">
        <f>IFERROR(VLOOKUP(B162,'Egyéni lista'!$B$4:$L$263,4,0),0)</f>
        <v>0</v>
      </c>
      <c r="F162" s="30">
        <f>IFERROR(VLOOKUP(B162,'Egyéni lista'!$B$4:$L$263,5,0),0)</f>
        <v>0</v>
      </c>
      <c r="G162" s="30">
        <f>IFERROR(VLOOKUP(B162,'Egyéni lista'!$B$4:$L$263,6,0),0)</f>
        <v>0</v>
      </c>
      <c r="H162" s="30">
        <f>IFERROR(VLOOKUP(B162,'Egyéni lista'!$B$4:$L$263,7,0),0)</f>
        <v>0</v>
      </c>
      <c r="I162" s="126">
        <f>IFERROR(VLOOKUP(B162,'Egyéni lista'!$B$4:$L$263,8,0),0)</f>
        <v>0</v>
      </c>
      <c r="J162" s="132">
        <f>IFERROR(VLOOKUP(B162,'Egyéni lista'!$B$4:$L$263,9,0),0)</f>
        <v>0</v>
      </c>
      <c r="K162" s="26">
        <f>IFERROR(VLOOKUP(B162,'Egyéni lista'!$B$4:$L$263,10,0),0)</f>
        <v>0</v>
      </c>
      <c r="L162" s="87">
        <f>IFERROR(VLOOKUP(B162,'Egyéni lista'!$B$4:$L$263,11,0),0)</f>
        <v>0</v>
      </c>
    </row>
    <row r="163" spans="1:12" ht="15.75" hidden="1" customHeight="1" x14ac:dyDescent="0.2">
      <c r="A163" s="80" t="s">
        <v>180</v>
      </c>
      <c r="B163" s="103"/>
      <c r="C163" s="81">
        <f>IFERROR(VLOOKUP(B163,'Egyéni lista'!$B$4:$L$263,2,0),0)</f>
        <v>0</v>
      </c>
      <c r="D163" s="82">
        <f>IFERROR(VLOOKUP(B163,'Egyéni lista'!$B$4:$L$263,3,0),0)</f>
        <v>0</v>
      </c>
      <c r="E163" s="30">
        <f>IFERROR(VLOOKUP(B163,'Egyéni lista'!$B$4:$L$263,4,0),0)</f>
        <v>0</v>
      </c>
      <c r="F163" s="30">
        <f>IFERROR(VLOOKUP(B163,'Egyéni lista'!$B$4:$L$263,5,0),0)</f>
        <v>0</v>
      </c>
      <c r="G163" s="30">
        <f>IFERROR(VLOOKUP(B163,'Egyéni lista'!$B$4:$L$263,6,0),0)</f>
        <v>0</v>
      </c>
      <c r="H163" s="30">
        <f>IFERROR(VLOOKUP(B163,'Egyéni lista'!$B$4:$L$263,7,0),0)</f>
        <v>0</v>
      </c>
      <c r="I163" s="126">
        <f>IFERROR(VLOOKUP(B163,'Egyéni lista'!$B$4:$L$263,8,0),0)</f>
        <v>0</v>
      </c>
      <c r="J163" s="132">
        <f>IFERROR(VLOOKUP(B163,'Egyéni lista'!$B$4:$L$263,9,0),0)</f>
        <v>0</v>
      </c>
      <c r="K163" s="26">
        <f>IFERROR(VLOOKUP(B163,'Egyéni lista'!$B$4:$L$263,10,0),0)</f>
        <v>0</v>
      </c>
      <c r="L163" s="87">
        <f>IFERROR(VLOOKUP(B163,'Egyéni lista'!$B$4:$L$263,11,0),0)</f>
        <v>0</v>
      </c>
    </row>
    <row r="164" spans="1:12" ht="15" hidden="1" customHeight="1" x14ac:dyDescent="0.2">
      <c r="A164" s="80" t="s">
        <v>181</v>
      </c>
      <c r="B164" s="103"/>
      <c r="C164" s="81">
        <f>IFERROR(VLOOKUP(B164,'Egyéni lista'!$B$4:$L$263,2,0),0)</f>
        <v>0</v>
      </c>
      <c r="D164" s="82">
        <f>IFERROR(VLOOKUP(B164,'Egyéni lista'!$B$4:$L$263,3,0),0)</f>
        <v>0</v>
      </c>
      <c r="E164" s="30">
        <f>IFERROR(VLOOKUP(B164,'Egyéni lista'!$B$4:$L$263,4,0),0)</f>
        <v>0</v>
      </c>
      <c r="F164" s="30">
        <f>IFERROR(VLOOKUP(B164,'Egyéni lista'!$B$4:$L$263,5,0),0)</f>
        <v>0</v>
      </c>
      <c r="G164" s="30">
        <f>IFERROR(VLOOKUP(B164,'Egyéni lista'!$B$4:$L$263,6,0),0)</f>
        <v>0</v>
      </c>
      <c r="H164" s="30">
        <f>IFERROR(VLOOKUP(B164,'Egyéni lista'!$B$4:$L$263,7,0),0)</f>
        <v>0</v>
      </c>
      <c r="I164" s="126">
        <f>IFERROR(VLOOKUP(B164,'Egyéni lista'!$B$4:$L$263,8,0),0)</f>
        <v>0</v>
      </c>
      <c r="J164" s="132">
        <f>IFERROR(VLOOKUP(B164,'Egyéni lista'!$B$4:$L$263,9,0),0)</f>
        <v>0</v>
      </c>
      <c r="K164" s="26">
        <f>IFERROR(VLOOKUP(B164,'Egyéni lista'!$B$4:$L$263,10,0),0)</f>
        <v>0</v>
      </c>
      <c r="L164" s="87">
        <f>IFERROR(VLOOKUP(B164,'Egyéni lista'!$B$4:$L$263,11,0),0)</f>
        <v>0</v>
      </c>
    </row>
    <row r="165" spans="1:12" ht="15" hidden="1" customHeight="1" x14ac:dyDescent="0.2">
      <c r="A165" s="80" t="s">
        <v>182</v>
      </c>
      <c r="B165" s="103"/>
      <c r="C165" s="81">
        <f>IFERROR(VLOOKUP(B165,'Egyéni lista'!$B$4:$L$263,2,0),0)</f>
        <v>0</v>
      </c>
      <c r="D165" s="82">
        <f>IFERROR(VLOOKUP(B165,'Egyéni lista'!$B$4:$L$263,3,0),0)</f>
        <v>0</v>
      </c>
      <c r="E165" s="30">
        <f>IFERROR(VLOOKUP(B165,'Egyéni lista'!$B$4:$L$263,4,0),0)</f>
        <v>0</v>
      </c>
      <c r="F165" s="30">
        <f>IFERROR(VLOOKUP(B165,'Egyéni lista'!$B$4:$L$263,5,0),0)</f>
        <v>0</v>
      </c>
      <c r="G165" s="30">
        <f>IFERROR(VLOOKUP(B165,'Egyéni lista'!$B$4:$L$263,6,0),0)</f>
        <v>0</v>
      </c>
      <c r="H165" s="30">
        <f>IFERROR(VLOOKUP(B165,'Egyéni lista'!$B$4:$L$263,7,0),0)</f>
        <v>0</v>
      </c>
      <c r="I165" s="126">
        <f>IFERROR(VLOOKUP(B165,'Egyéni lista'!$B$4:$L$263,8,0),0)</f>
        <v>0</v>
      </c>
      <c r="J165" s="132">
        <f>IFERROR(VLOOKUP(B165,'Egyéni lista'!$B$4:$L$263,9,0),0)</f>
        <v>0</v>
      </c>
      <c r="K165" s="26">
        <f>IFERROR(VLOOKUP(B165,'Egyéni lista'!$B$4:$L$263,10,0),0)</f>
        <v>0</v>
      </c>
      <c r="L165" s="87">
        <f>IFERROR(VLOOKUP(B165,'Egyéni lista'!$B$4:$L$263,11,0),0)</f>
        <v>0</v>
      </c>
    </row>
    <row r="166" spans="1:12" ht="15" hidden="1" customHeight="1" x14ac:dyDescent="0.2">
      <c r="A166" s="80" t="s">
        <v>183</v>
      </c>
      <c r="B166" s="103"/>
      <c r="C166" s="81">
        <f>IFERROR(VLOOKUP(B166,'Egyéni lista'!$B$4:$L$263,2,0),0)</f>
        <v>0</v>
      </c>
      <c r="D166" s="82">
        <f>IFERROR(VLOOKUP(B166,'Egyéni lista'!$B$4:$L$263,3,0),0)</f>
        <v>0</v>
      </c>
      <c r="E166" s="30">
        <f>IFERROR(VLOOKUP(B166,'Egyéni lista'!$B$4:$L$263,4,0),0)</f>
        <v>0</v>
      </c>
      <c r="F166" s="30">
        <f>IFERROR(VLOOKUP(B166,'Egyéni lista'!$B$4:$L$263,5,0),0)</f>
        <v>0</v>
      </c>
      <c r="G166" s="30">
        <f>IFERROR(VLOOKUP(B166,'Egyéni lista'!$B$4:$L$263,6,0),0)</f>
        <v>0</v>
      </c>
      <c r="H166" s="30">
        <f>IFERROR(VLOOKUP(B166,'Egyéni lista'!$B$4:$L$263,7,0),0)</f>
        <v>0</v>
      </c>
      <c r="I166" s="126">
        <f>IFERROR(VLOOKUP(B166,'Egyéni lista'!$B$4:$L$263,8,0),0)</f>
        <v>0</v>
      </c>
      <c r="J166" s="132">
        <f>IFERROR(VLOOKUP(B166,'Egyéni lista'!$B$4:$L$263,9,0),0)</f>
        <v>0</v>
      </c>
      <c r="K166" s="26">
        <f>IFERROR(VLOOKUP(B166,'Egyéni lista'!$B$4:$L$263,10,0),0)</f>
        <v>0</v>
      </c>
      <c r="L166" s="87">
        <f>IFERROR(VLOOKUP(B166,'Egyéni lista'!$B$4:$L$263,11,0),0)</f>
        <v>0</v>
      </c>
    </row>
    <row r="167" spans="1:12" ht="15.75" hidden="1" customHeight="1" x14ac:dyDescent="0.2">
      <c r="A167" s="80" t="s">
        <v>184</v>
      </c>
      <c r="B167" s="103"/>
      <c r="C167" s="81">
        <f>IFERROR(VLOOKUP(B167,'Egyéni lista'!$B$4:$L$263,2,0),0)</f>
        <v>0</v>
      </c>
      <c r="D167" s="82">
        <f>IFERROR(VLOOKUP(B167,'Egyéni lista'!$B$4:$L$263,3,0),0)</f>
        <v>0</v>
      </c>
      <c r="E167" s="30">
        <f>IFERROR(VLOOKUP(B167,'Egyéni lista'!$B$4:$L$263,4,0),0)</f>
        <v>0</v>
      </c>
      <c r="F167" s="30">
        <f>IFERROR(VLOOKUP(B167,'Egyéni lista'!$B$4:$L$263,5,0),0)</f>
        <v>0</v>
      </c>
      <c r="G167" s="30">
        <f>IFERROR(VLOOKUP(B167,'Egyéni lista'!$B$4:$L$263,6,0),0)</f>
        <v>0</v>
      </c>
      <c r="H167" s="30">
        <f>IFERROR(VLOOKUP(B167,'Egyéni lista'!$B$4:$L$263,7,0),0)</f>
        <v>0</v>
      </c>
      <c r="I167" s="126">
        <f>IFERROR(VLOOKUP(B167,'Egyéni lista'!$B$4:$L$263,8,0),0)</f>
        <v>0</v>
      </c>
      <c r="J167" s="132">
        <f>IFERROR(VLOOKUP(B167,'Egyéni lista'!$B$4:$L$263,9,0),0)</f>
        <v>0</v>
      </c>
      <c r="K167" s="26">
        <f>IFERROR(VLOOKUP(B167,'Egyéni lista'!$B$4:$L$263,10,0),0)</f>
        <v>0</v>
      </c>
      <c r="L167" s="87">
        <f>IFERROR(VLOOKUP(B167,'Egyéni lista'!$B$4:$L$263,11,0),0)</f>
        <v>0</v>
      </c>
    </row>
    <row r="168" spans="1:12" ht="15" hidden="1" customHeight="1" x14ac:dyDescent="0.2">
      <c r="A168" s="80" t="s">
        <v>185</v>
      </c>
      <c r="B168" s="103"/>
      <c r="C168" s="81">
        <f>IFERROR(VLOOKUP(B168,'Egyéni lista'!$B$4:$L$263,2,0),0)</f>
        <v>0</v>
      </c>
      <c r="D168" s="82">
        <f>IFERROR(VLOOKUP(B168,'Egyéni lista'!$B$4:$L$263,3,0),0)</f>
        <v>0</v>
      </c>
      <c r="E168" s="30">
        <f>IFERROR(VLOOKUP(B168,'Egyéni lista'!$B$4:$L$263,4,0),0)</f>
        <v>0</v>
      </c>
      <c r="F168" s="30">
        <f>IFERROR(VLOOKUP(B168,'Egyéni lista'!$B$4:$L$263,5,0),0)</f>
        <v>0</v>
      </c>
      <c r="G168" s="30">
        <f>IFERROR(VLOOKUP(B168,'Egyéni lista'!$B$4:$L$263,6,0),0)</f>
        <v>0</v>
      </c>
      <c r="H168" s="30">
        <f>IFERROR(VLOOKUP(B168,'Egyéni lista'!$B$4:$L$263,7,0),0)</f>
        <v>0</v>
      </c>
      <c r="I168" s="126">
        <f>IFERROR(VLOOKUP(B168,'Egyéni lista'!$B$4:$L$263,8,0),0)</f>
        <v>0</v>
      </c>
      <c r="J168" s="132">
        <f>IFERROR(VLOOKUP(B168,'Egyéni lista'!$B$4:$L$263,9,0),0)</f>
        <v>0</v>
      </c>
      <c r="K168" s="26">
        <f>IFERROR(VLOOKUP(B168,'Egyéni lista'!$B$4:$L$263,10,0),0)</f>
        <v>0</v>
      </c>
      <c r="L168" s="87">
        <f>IFERROR(VLOOKUP(B168,'Egyéni lista'!$B$4:$L$263,11,0),0)</f>
        <v>0</v>
      </c>
    </row>
    <row r="169" spans="1:12" ht="15" hidden="1" customHeight="1" x14ac:dyDescent="0.2">
      <c r="A169" s="80" t="s">
        <v>186</v>
      </c>
      <c r="B169" s="103"/>
      <c r="C169" s="81">
        <f>IFERROR(VLOOKUP(B169,'Egyéni lista'!$B$4:$L$263,2,0),0)</f>
        <v>0</v>
      </c>
      <c r="D169" s="82">
        <f>IFERROR(VLOOKUP(B169,'Egyéni lista'!$B$4:$L$263,3,0),0)</f>
        <v>0</v>
      </c>
      <c r="E169" s="30">
        <f>IFERROR(VLOOKUP(B169,'Egyéni lista'!$B$4:$L$263,4,0),0)</f>
        <v>0</v>
      </c>
      <c r="F169" s="30">
        <f>IFERROR(VLOOKUP(B169,'Egyéni lista'!$B$4:$L$263,5,0),0)</f>
        <v>0</v>
      </c>
      <c r="G169" s="30">
        <f>IFERROR(VLOOKUP(B169,'Egyéni lista'!$B$4:$L$263,6,0),0)</f>
        <v>0</v>
      </c>
      <c r="H169" s="30">
        <f>IFERROR(VLOOKUP(B169,'Egyéni lista'!$B$4:$L$263,7,0),0)</f>
        <v>0</v>
      </c>
      <c r="I169" s="126">
        <f>IFERROR(VLOOKUP(B169,'Egyéni lista'!$B$4:$L$263,8,0),0)</f>
        <v>0</v>
      </c>
      <c r="J169" s="132">
        <f>IFERROR(VLOOKUP(B169,'Egyéni lista'!$B$4:$L$263,9,0),0)</f>
        <v>0</v>
      </c>
      <c r="K169" s="26">
        <f>IFERROR(VLOOKUP(B169,'Egyéni lista'!$B$4:$L$263,10,0),0)</f>
        <v>0</v>
      </c>
      <c r="L169" s="87">
        <f>IFERROR(VLOOKUP(B169,'Egyéni lista'!$B$4:$L$263,11,0),0)</f>
        <v>0</v>
      </c>
    </row>
    <row r="170" spans="1:12" ht="15" hidden="1" customHeight="1" x14ac:dyDescent="0.2">
      <c r="A170" s="80" t="s">
        <v>187</v>
      </c>
      <c r="B170" s="103"/>
      <c r="C170" s="81">
        <f>IFERROR(VLOOKUP(B170,'Egyéni lista'!$B$4:$L$263,2,0),0)</f>
        <v>0</v>
      </c>
      <c r="D170" s="82">
        <f>IFERROR(VLOOKUP(B170,'Egyéni lista'!$B$4:$L$263,3,0),0)</f>
        <v>0</v>
      </c>
      <c r="E170" s="30">
        <f>IFERROR(VLOOKUP(B170,'Egyéni lista'!$B$4:$L$263,4,0),0)</f>
        <v>0</v>
      </c>
      <c r="F170" s="30">
        <f>IFERROR(VLOOKUP(B170,'Egyéni lista'!$B$4:$L$263,5,0),0)</f>
        <v>0</v>
      </c>
      <c r="G170" s="30">
        <f>IFERROR(VLOOKUP(B170,'Egyéni lista'!$B$4:$L$263,6,0),0)</f>
        <v>0</v>
      </c>
      <c r="H170" s="30">
        <f>IFERROR(VLOOKUP(B170,'Egyéni lista'!$B$4:$L$263,7,0),0)</f>
        <v>0</v>
      </c>
      <c r="I170" s="126">
        <f>IFERROR(VLOOKUP(B170,'Egyéni lista'!$B$4:$L$263,8,0),0)</f>
        <v>0</v>
      </c>
      <c r="J170" s="132">
        <f>IFERROR(VLOOKUP(B170,'Egyéni lista'!$B$4:$L$263,9,0),0)</f>
        <v>0</v>
      </c>
      <c r="K170" s="26">
        <f>IFERROR(VLOOKUP(B170,'Egyéni lista'!$B$4:$L$263,10,0),0)</f>
        <v>0</v>
      </c>
      <c r="L170" s="87">
        <f>IFERROR(VLOOKUP(B170,'Egyéni lista'!$B$4:$L$263,11,0),0)</f>
        <v>0</v>
      </c>
    </row>
    <row r="171" spans="1:12" ht="15.75" hidden="1" customHeight="1" x14ac:dyDescent="0.2">
      <c r="A171" s="80" t="s">
        <v>188</v>
      </c>
      <c r="B171" s="103"/>
      <c r="C171" s="81">
        <f>IFERROR(VLOOKUP(B171,'Egyéni lista'!$B$4:$L$263,2,0),0)</f>
        <v>0</v>
      </c>
      <c r="D171" s="82">
        <f>IFERROR(VLOOKUP(B171,'Egyéni lista'!$B$4:$L$263,3,0),0)</f>
        <v>0</v>
      </c>
      <c r="E171" s="30">
        <f>IFERROR(VLOOKUP(B171,'Egyéni lista'!$B$4:$L$263,4,0),0)</f>
        <v>0</v>
      </c>
      <c r="F171" s="30">
        <f>IFERROR(VLOOKUP(B171,'Egyéni lista'!$B$4:$L$263,5,0),0)</f>
        <v>0</v>
      </c>
      <c r="G171" s="30">
        <f>IFERROR(VLOOKUP(B171,'Egyéni lista'!$B$4:$L$263,6,0),0)</f>
        <v>0</v>
      </c>
      <c r="H171" s="30">
        <f>IFERROR(VLOOKUP(B171,'Egyéni lista'!$B$4:$L$263,7,0),0)</f>
        <v>0</v>
      </c>
      <c r="I171" s="126">
        <f>IFERROR(VLOOKUP(B171,'Egyéni lista'!$B$4:$L$263,8,0),0)</f>
        <v>0</v>
      </c>
      <c r="J171" s="132">
        <f>IFERROR(VLOOKUP(B171,'Egyéni lista'!$B$4:$L$263,9,0),0)</f>
        <v>0</v>
      </c>
      <c r="K171" s="26">
        <f>IFERROR(VLOOKUP(B171,'Egyéni lista'!$B$4:$L$263,10,0),0)</f>
        <v>0</v>
      </c>
      <c r="L171" s="87">
        <f>IFERROR(VLOOKUP(B171,'Egyéni lista'!$B$4:$L$263,11,0),0)</f>
        <v>0</v>
      </c>
    </row>
    <row r="172" spans="1:12" ht="15" hidden="1" customHeight="1" x14ac:dyDescent="0.2">
      <c r="A172" s="80" t="s">
        <v>189</v>
      </c>
      <c r="B172" s="103"/>
      <c r="C172" s="81">
        <f>IFERROR(VLOOKUP(B172,'Egyéni lista'!$B$4:$L$263,2,0),0)</f>
        <v>0</v>
      </c>
      <c r="D172" s="82">
        <f>IFERROR(VLOOKUP(B172,'Egyéni lista'!$B$4:$L$263,3,0),0)</f>
        <v>0</v>
      </c>
      <c r="E172" s="30">
        <f>IFERROR(VLOOKUP(B172,'Egyéni lista'!$B$4:$L$263,4,0),0)</f>
        <v>0</v>
      </c>
      <c r="F172" s="30">
        <f>IFERROR(VLOOKUP(B172,'Egyéni lista'!$B$4:$L$263,5,0),0)</f>
        <v>0</v>
      </c>
      <c r="G172" s="30">
        <f>IFERROR(VLOOKUP(B172,'Egyéni lista'!$B$4:$L$263,6,0),0)</f>
        <v>0</v>
      </c>
      <c r="H172" s="30">
        <f>IFERROR(VLOOKUP(B172,'Egyéni lista'!$B$4:$L$263,7,0),0)</f>
        <v>0</v>
      </c>
      <c r="I172" s="126">
        <f>IFERROR(VLOOKUP(B172,'Egyéni lista'!$B$4:$L$263,8,0),0)</f>
        <v>0</v>
      </c>
      <c r="J172" s="132">
        <f>IFERROR(VLOOKUP(B172,'Egyéni lista'!$B$4:$L$263,9,0),0)</f>
        <v>0</v>
      </c>
      <c r="K172" s="26">
        <f>IFERROR(VLOOKUP(B172,'Egyéni lista'!$B$4:$L$263,10,0),0)</f>
        <v>0</v>
      </c>
      <c r="L172" s="87">
        <f>IFERROR(VLOOKUP(B172,'Egyéni lista'!$B$4:$L$263,11,0),0)</f>
        <v>0</v>
      </c>
    </row>
    <row r="173" spans="1:12" ht="15" hidden="1" customHeight="1" x14ac:dyDescent="0.2">
      <c r="A173" s="80" t="s">
        <v>190</v>
      </c>
      <c r="B173" s="103"/>
      <c r="C173" s="81">
        <f>IFERROR(VLOOKUP(B173,'Egyéni lista'!$B$4:$L$263,2,0),0)</f>
        <v>0</v>
      </c>
      <c r="D173" s="82">
        <f>IFERROR(VLOOKUP(B173,'Egyéni lista'!$B$4:$L$263,3,0),0)</f>
        <v>0</v>
      </c>
      <c r="E173" s="30">
        <f>IFERROR(VLOOKUP(B173,'Egyéni lista'!$B$4:$L$263,4,0),0)</f>
        <v>0</v>
      </c>
      <c r="F173" s="30">
        <f>IFERROR(VLOOKUP(B173,'Egyéni lista'!$B$4:$L$263,5,0),0)</f>
        <v>0</v>
      </c>
      <c r="G173" s="30">
        <f>IFERROR(VLOOKUP(B173,'Egyéni lista'!$B$4:$L$263,6,0),0)</f>
        <v>0</v>
      </c>
      <c r="H173" s="30">
        <f>IFERROR(VLOOKUP(B173,'Egyéni lista'!$B$4:$L$263,7,0),0)</f>
        <v>0</v>
      </c>
      <c r="I173" s="126">
        <f>IFERROR(VLOOKUP(B173,'Egyéni lista'!$B$4:$L$263,8,0),0)</f>
        <v>0</v>
      </c>
      <c r="J173" s="132">
        <f>IFERROR(VLOOKUP(B173,'Egyéni lista'!$B$4:$L$263,9,0),0)</f>
        <v>0</v>
      </c>
      <c r="K173" s="26">
        <f>IFERROR(VLOOKUP(B173,'Egyéni lista'!$B$4:$L$263,10,0),0)</f>
        <v>0</v>
      </c>
      <c r="L173" s="87">
        <f>IFERROR(VLOOKUP(B173,'Egyéni lista'!$B$4:$L$263,11,0),0)</f>
        <v>0</v>
      </c>
    </row>
    <row r="174" spans="1:12" ht="15" hidden="1" customHeight="1" x14ac:dyDescent="0.2">
      <c r="A174" s="80" t="s">
        <v>191</v>
      </c>
      <c r="B174" s="103"/>
      <c r="C174" s="81">
        <f>IFERROR(VLOOKUP(B174,'Egyéni lista'!$B$4:$L$263,2,0),0)</f>
        <v>0</v>
      </c>
      <c r="D174" s="82">
        <f>IFERROR(VLOOKUP(B174,'Egyéni lista'!$B$4:$L$263,3,0),0)</f>
        <v>0</v>
      </c>
      <c r="E174" s="30">
        <f>IFERROR(VLOOKUP(B174,'Egyéni lista'!$B$4:$L$263,4,0),0)</f>
        <v>0</v>
      </c>
      <c r="F174" s="30">
        <f>IFERROR(VLOOKUP(B174,'Egyéni lista'!$B$4:$L$263,5,0),0)</f>
        <v>0</v>
      </c>
      <c r="G174" s="30">
        <f>IFERROR(VLOOKUP(B174,'Egyéni lista'!$B$4:$L$263,6,0),0)</f>
        <v>0</v>
      </c>
      <c r="H174" s="30">
        <f>IFERROR(VLOOKUP(B174,'Egyéni lista'!$B$4:$L$263,7,0),0)</f>
        <v>0</v>
      </c>
      <c r="I174" s="126">
        <f>IFERROR(VLOOKUP(B174,'Egyéni lista'!$B$4:$L$263,8,0),0)</f>
        <v>0</v>
      </c>
      <c r="J174" s="132">
        <f>IFERROR(VLOOKUP(B174,'Egyéni lista'!$B$4:$L$263,9,0),0)</f>
        <v>0</v>
      </c>
      <c r="K174" s="26">
        <f>IFERROR(VLOOKUP(B174,'Egyéni lista'!$B$4:$L$263,10,0),0)</f>
        <v>0</v>
      </c>
      <c r="L174" s="87">
        <f>IFERROR(VLOOKUP(B174,'Egyéni lista'!$B$4:$L$263,11,0),0)</f>
        <v>0</v>
      </c>
    </row>
    <row r="175" spans="1:12" ht="15.75" hidden="1" customHeight="1" x14ac:dyDescent="0.2">
      <c r="A175" s="80" t="s">
        <v>192</v>
      </c>
      <c r="B175" s="103"/>
      <c r="C175" s="81">
        <f>IFERROR(VLOOKUP(B175,'Egyéni lista'!$B$4:$L$263,2,0),0)</f>
        <v>0</v>
      </c>
      <c r="D175" s="82">
        <f>IFERROR(VLOOKUP(B175,'Egyéni lista'!$B$4:$L$263,3,0),0)</f>
        <v>0</v>
      </c>
      <c r="E175" s="30">
        <f>IFERROR(VLOOKUP(B175,'Egyéni lista'!$B$4:$L$263,4,0),0)</f>
        <v>0</v>
      </c>
      <c r="F175" s="30">
        <f>IFERROR(VLOOKUP(B175,'Egyéni lista'!$B$4:$L$263,5,0),0)</f>
        <v>0</v>
      </c>
      <c r="G175" s="30">
        <f>IFERROR(VLOOKUP(B175,'Egyéni lista'!$B$4:$L$263,6,0),0)</f>
        <v>0</v>
      </c>
      <c r="H175" s="30">
        <f>IFERROR(VLOOKUP(B175,'Egyéni lista'!$B$4:$L$263,7,0),0)</f>
        <v>0</v>
      </c>
      <c r="I175" s="126">
        <f>IFERROR(VLOOKUP(B175,'Egyéni lista'!$B$4:$L$263,8,0),0)</f>
        <v>0</v>
      </c>
      <c r="J175" s="132">
        <f>IFERROR(VLOOKUP(B175,'Egyéni lista'!$B$4:$L$263,9,0),0)</f>
        <v>0</v>
      </c>
      <c r="K175" s="26">
        <f>IFERROR(VLOOKUP(B175,'Egyéni lista'!$B$4:$L$263,10,0),0)</f>
        <v>0</v>
      </c>
      <c r="L175" s="87">
        <f>IFERROR(VLOOKUP(B175,'Egyéni lista'!$B$4:$L$263,11,0),0)</f>
        <v>0</v>
      </c>
    </row>
    <row r="176" spans="1:12" ht="15" hidden="1" customHeight="1" x14ac:dyDescent="0.2">
      <c r="A176" s="80" t="s">
        <v>193</v>
      </c>
      <c r="B176" s="103"/>
      <c r="C176" s="81">
        <f>IFERROR(VLOOKUP(B176,'Egyéni lista'!$B$4:$L$263,2,0),0)</f>
        <v>0</v>
      </c>
      <c r="D176" s="82">
        <f>IFERROR(VLOOKUP(B176,'Egyéni lista'!$B$4:$L$263,3,0),0)</f>
        <v>0</v>
      </c>
      <c r="E176" s="30">
        <f>IFERROR(VLOOKUP(B176,'Egyéni lista'!$B$4:$L$263,4,0),0)</f>
        <v>0</v>
      </c>
      <c r="F176" s="30">
        <f>IFERROR(VLOOKUP(B176,'Egyéni lista'!$B$4:$L$263,5,0),0)</f>
        <v>0</v>
      </c>
      <c r="G176" s="30">
        <f>IFERROR(VLOOKUP(B176,'Egyéni lista'!$B$4:$L$263,6,0),0)</f>
        <v>0</v>
      </c>
      <c r="H176" s="30">
        <f>IFERROR(VLOOKUP(B176,'Egyéni lista'!$B$4:$L$263,7,0),0)</f>
        <v>0</v>
      </c>
      <c r="I176" s="126">
        <f>IFERROR(VLOOKUP(B176,'Egyéni lista'!$B$4:$L$263,8,0),0)</f>
        <v>0</v>
      </c>
      <c r="J176" s="132">
        <f>IFERROR(VLOOKUP(B176,'Egyéni lista'!$B$4:$L$263,9,0),0)</f>
        <v>0</v>
      </c>
      <c r="K176" s="26">
        <f>IFERROR(VLOOKUP(B176,'Egyéni lista'!$B$4:$L$263,10,0),0)</f>
        <v>0</v>
      </c>
      <c r="L176" s="87">
        <f>IFERROR(VLOOKUP(B176,'Egyéni lista'!$B$4:$L$263,11,0),0)</f>
        <v>0</v>
      </c>
    </row>
    <row r="177" spans="1:12" ht="15" hidden="1" customHeight="1" x14ac:dyDescent="0.2">
      <c r="A177" s="80" t="s">
        <v>194</v>
      </c>
      <c r="B177" s="103"/>
      <c r="C177" s="81">
        <f>IFERROR(VLOOKUP(B177,'Egyéni lista'!$B$4:$L$263,2,0),0)</f>
        <v>0</v>
      </c>
      <c r="D177" s="82">
        <f>IFERROR(VLOOKUP(B177,'Egyéni lista'!$B$4:$L$263,3,0),0)</f>
        <v>0</v>
      </c>
      <c r="E177" s="30">
        <f>IFERROR(VLOOKUP(B177,'Egyéni lista'!$B$4:$L$263,4,0),0)</f>
        <v>0</v>
      </c>
      <c r="F177" s="30">
        <f>IFERROR(VLOOKUP(B177,'Egyéni lista'!$B$4:$L$263,5,0),0)</f>
        <v>0</v>
      </c>
      <c r="G177" s="30">
        <f>IFERROR(VLOOKUP(B177,'Egyéni lista'!$B$4:$L$263,6,0),0)</f>
        <v>0</v>
      </c>
      <c r="H177" s="30">
        <f>IFERROR(VLOOKUP(B177,'Egyéni lista'!$B$4:$L$263,7,0),0)</f>
        <v>0</v>
      </c>
      <c r="I177" s="126">
        <f>IFERROR(VLOOKUP(B177,'Egyéni lista'!$B$4:$L$263,8,0),0)</f>
        <v>0</v>
      </c>
      <c r="J177" s="132">
        <f>IFERROR(VLOOKUP(B177,'Egyéni lista'!$B$4:$L$263,9,0),0)</f>
        <v>0</v>
      </c>
      <c r="K177" s="26">
        <f>IFERROR(VLOOKUP(B177,'Egyéni lista'!$B$4:$L$263,10,0),0)</f>
        <v>0</v>
      </c>
      <c r="L177" s="87">
        <f>IFERROR(VLOOKUP(B177,'Egyéni lista'!$B$4:$L$263,11,0),0)</f>
        <v>0</v>
      </c>
    </row>
    <row r="178" spans="1:12" ht="15" hidden="1" customHeight="1" x14ac:dyDescent="0.2">
      <c r="A178" s="80" t="s">
        <v>195</v>
      </c>
      <c r="B178" s="103"/>
      <c r="C178" s="81">
        <f>IFERROR(VLOOKUP(B178,'Egyéni lista'!$B$4:$L$263,2,0),0)</f>
        <v>0</v>
      </c>
      <c r="D178" s="82">
        <f>IFERROR(VLOOKUP(B178,'Egyéni lista'!$B$4:$L$263,3,0),0)</f>
        <v>0</v>
      </c>
      <c r="E178" s="30">
        <f>IFERROR(VLOOKUP(B178,'Egyéni lista'!$B$4:$L$263,4,0),0)</f>
        <v>0</v>
      </c>
      <c r="F178" s="30">
        <f>IFERROR(VLOOKUP(B178,'Egyéni lista'!$B$4:$L$263,5,0),0)</f>
        <v>0</v>
      </c>
      <c r="G178" s="30">
        <f>IFERROR(VLOOKUP(B178,'Egyéni lista'!$B$4:$L$263,6,0),0)</f>
        <v>0</v>
      </c>
      <c r="H178" s="30">
        <f>IFERROR(VLOOKUP(B178,'Egyéni lista'!$B$4:$L$263,7,0),0)</f>
        <v>0</v>
      </c>
      <c r="I178" s="126">
        <f>IFERROR(VLOOKUP(B178,'Egyéni lista'!$B$4:$L$263,8,0),0)</f>
        <v>0</v>
      </c>
      <c r="J178" s="132">
        <f>IFERROR(VLOOKUP(B178,'Egyéni lista'!$B$4:$L$263,9,0),0)</f>
        <v>0</v>
      </c>
      <c r="K178" s="26">
        <f>IFERROR(VLOOKUP(B178,'Egyéni lista'!$B$4:$L$263,10,0),0)</f>
        <v>0</v>
      </c>
      <c r="L178" s="87">
        <f>IFERROR(VLOOKUP(B178,'Egyéni lista'!$B$4:$L$263,11,0),0)</f>
        <v>0</v>
      </c>
    </row>
    <row r="179" spans="1:12" ht="15.75" hidden="1" customHeight="1" x14ac:dyDescent="0.2">
      <c r="A179" s="80" t="s">
        <v>196</v>
      </c>
      <c r="B179" s="103"/>
      <c r="C179" s="81">
        <f>IFERROR(VLOOKUP(B179,'Egyéni lista'!$B$4:$L$263,2,0),0)</f>
        <v>0</v>
      </c>
      <c r="D179" s="82">
        <f>IFERROR(VLOOKUP(B179,'Egyéni lista'!$B$4:$L$263,3,0),0)</f>
        <v>0</v>
      </c>
      <c r="E179" s="30">
        <f>IFERROR(VLOOKUP(B179,'Egyéni lista'!$B$4:$L$263,4,0),0)</f>
        <v>0</v>
      </c>
      <c r="F179" s="30">
        <f>IFERROR(VLOOKUP(B179,'Egyéni lista'!$B$4:$L$263,5,0),0)</f>
        <v>0</v>
      </c>
      <c r="G179" s="30">
        <f>IFERROR(VLOOKUP(B179,'Egyéni lista'!$B$4:$L$263,6,0),0)</f>
        <v>0</v>
      </c>
      <c r="H179" s="30">
        <f>IFERROR(VLOOKUP(B179,'Egyéni lista'!$B$4:$L$263,7,0),0)</f>
        <v>0</v>
      </c>
      <c r="I179" s="126">
        <f>IFERROR(VLOOKUP(B179,'Egyéni lista'!$B$4:$L$263,8,0),0)</f>
        <v>0</v>
      </c>
      <c r="J179" s="132">
        <f>IFERROR(VLOOKUP(B179,'Egyéni lista'!$B$4:$L$263,9,0),0)</f>
        <v>0</v>
      </c>
      <c r="K179" s="26">
        <f>IFERROR(VLOOKUP(B179,'Egyéni lista'!$B$4:$L$263,10,0),0)</f>
        <v>0</v>
      </c>
      <c r="L179" s="87">
        <f>IFERROR(VLOOKUP(B179,'Egyéni lista'!$B$4:$L$263,11,0),0)</f>
        <v>0</v>
      </c>
    </row>
    <row r="180" spans="1:12" ht="15" hidden="1" customHeight="1" x14ac:dyDescent="0.2">
      <c r="A180" s="80" t="s">
        <v>197</v>
      </c>
      <c r="B180" s="103"/>
      <c r="C180" s="81">
        <f>IFERROR(VLOOKUP(B180,'Egyéni lista'!$B$4:$L$263,2,0),0)</f>
        <v>0</v>
      </c>
      <c r="D180" s="82">
        <f>IFERROR(VLOOKUP(B180,'Egyéni lista'!$B$4:$L$263,3,0),0)</f>
        <v>0</v>
      </c>
      <c r="E180" s="30">
        <f>IFERROR(VLOOKUP(B180,'Egyéni lista'!$B$4:$L$263,4,0),0)</f>
        <v>0</v>
      </c>
      <c r="F180" s="30">
        <f>IFERROR(VLOOKUP(B180,'Egyéni lista'!$B$4:$L$263,5,0),0)</f>
        <v>0</v>
      </c>
      <c r="G180" s="30">
        <f>IFERROR(VLOOKUP(B180,'Egyéni lista'!$B$4:$L$263,6,0),0)</f>
        <v>0</v>
      </c>
      <c r="H180" s="30">
        <f>IFERROR(VLOOKUP(B180,'Egyéni lista'!$B$4:$L$263,7,0),0)</f>
        <v>0</v>
      </c>
      <c r="I180" s="126">
        <f>IFERROR(VLOOKUP(B180,'Egyéni lista'!$B$4:$L$263,8,0),0)</f>
        <v>0</v>
      </c>
      <c r="J180" s="132">
        <f>IFERROR(VLOOKUP(B180,'Egyéni lista'!$B$4:$L$263,9,0),0)</f>
        <v>0</v>
      </c>
      <c r="K180" s="26">
        <f>IFERROR(VLOOKUP(B180,'Egyéni lista'!$B$4:$L$263,10,0),0)</f>
        <v>0</v>
      </c>
      <c r="L180" s="87">
        <f>IFERROR(VLOOKUP(B180,'Egyéni lista'!$B$4:$L$263,11,0),0)</f>
        <v>0</v>
      </c>
    </row>
    <row r="181" spans="1:12" ht="15" hidden="1" customHeight="1" x14ac:dyDescent="0.2">
      <c r="A181" s="80" t="s">
        <v>198</v>
      </c>
      <c r="B181" s="103"/>
      <c r="C181" s="81">
        <f>IFERROR(VLOOKUP(B181,'Egyéni lista'!$B$4:$L$263,2,0),0)</f>
        <v>0</v>
      </c>
      <c r="D181" s="82">
        <f>IFERROR(VLOOKUP(B181,'Egyéni lista'!$B$4:$L$263,3,0),0)</f>
        <v>0</v>
      </c>
      <c r="E181" s="30">
        <f>IFERROR(VLOOKUP(B181,'Egyéni lista'!$B$4:$L$263,4,0),0)</f>
        <v>0</v>
      </c>
      <c r="F181" s="30">
        <f>IFERROR(VLOOKUP(B181,'Egyéni lista'!$B$4:$L$263,5,0),0)</f>
        <v>0</v>
      </c>
      <c r="G181" s="30">
        <f>IFERROR(VLOOKUP(B181,'Egyéni lista'!$B$4:$L$263,6,0),0)</f>
        <v>0</v>
      </c>
      <c r="H181" s="30">
        <f>IFERROR(VLOOKUP(B181,'Egyéni lista'!$B$4:$L$263,7,0),0)</f>
        <v>0</v>
      </c>
      <c r="I181" s="126">
        <f>IFERROR(VLOOKUP(B181,'Egyéni lista'!$B$4:$L$263,8,0),0)</f>
        <v>0</v>
      </c>
      <c r="J181" s="132">
        <f>IFERROR(VLOOKUP(B181,'Egyéni lista'!$B$4:$L$263,9,0),0)</f>
        <v>0</v>
      </c>
      <c r="K181" s="26">
        <f>IFERROR(VLOOKUP(B181,'Egyéni lista'!$B$4:$L$263,10,0),0)</f>
        <v>0</v>
      </c>
      <c r="L181" s="87">
        <f>IFERROR(VLOOKUP(B181,'Egyéni lista'!$B$4:$L$263,11,0),0)</f>
        <v>0</v>
      </c>
    </row>
    <row r="182" spans="1:12" ht="15" hidden="1" customHeight="1" x14ac:dyDescent="0.2">
      <c r="A182" s="80" t="s">
        <v>199</v>
      </c>
      <c r="B182" s="103"/>
      <c r="C182" s="81">
        <f>IFERROR(VLOOKUP(B182,'Egyéni lista'!$B$4:$L$263,2,0),0)</f>
        <v>0</v>
      </c>
      <c r="D182" s="82">
        <f>IFERROR(VLOOKUP(B182,'Egyéni lista'!$B$4:$L$263,3,0),0)</f>
        <v>0</v>
      </c>
      <c r="E182" s="30">
        <f>IFERROR(VLOOKUP(B182,'Egyéni lista'!$B$4:$L$263,4,0),0)</f>
        <v>0</v>
      </c>
      <c r="F182" s="30">
        <f>IFERROR(VLOOKUP(B182,'Egyéni lista'!$B$4:$L$263,5,0),0)</f>
        <v>0</v>
      </c>
      <c r="G182" s="30">
        <f>IFERROR(VLOOKUP(B182,'Egyéni lista'!$B$4:$L$263,6,0),0)</f>
        <v>0</v>
      </c>
      <c r="H182" s="30">
        <f>IFERROR(VLOOKUP(B182,'Egyéni lista'!$B$4:$L$263,7,0),0)</f>
        <v>0</v>
      </c>
      <c r="I182" s="126">
        <f>IFERROR(VLOOKUP(B182,'Egyéni lista'!$B$4:$L$263,8,0),0)</f>
        <v>0</v>
      </c>
      <c r="J182" s="132">
        <f>IFERROR(VLOOKUP(B182,'Egyéni lista'!$B$4:$L$263,9,0),0)</f>
        <v>0</v>
      </c>
      <c r="K182" s="26">
        <f>IFERROR(VLOOKUP(B182,'Egyéni lista'!$B$4:$L$263,10,0),0)</f>
        <v>0</v>
      </c>
      <c r="L182" s="87">
        <f>IFERROR(VLOOKUP(B182,'Egyéni lista'!$B$4:$L$263,11,0),0)</f>
        <v>0</v>
      </c>
    </row>
    <row r="183" spans="1:12" ht="15.75" hidden="1" customHeight="1" x14ac:dyDescent="0.2">
      <c r="A183" s="80" t="s">
        <v>200</v>
      </c>
      <c r="B183" s="103"/>
      <c r="C183" s="81">
        <f>IFERROR(VLOOKUP(B183,'Egyéni lista'!$B$4:$L$263,2,0),0)</f>
        <v>0</v>
      </c>
      <c r="D183" s="82">
        <f>IFERROR(VLOOKUP(B183,'Egyéni lista'!$B$4:$L$263,3,0),0)</f>
        <v>0</v>
      </c>
      <c r="E183" s="30">
        <f>IFERROR(VLOOKUP(B183,'Egyéni lista'!$B$4:$L$263,4,0),0)</f>
        <v>0</v>
      </c>
      <c r="F183" s="30">
        <f>IFERROR(VLOOKUP(B183,'Egyéni lista'!$B$4:$L$263,5,0),0)</f>
        <v>0</v>
      </c>
      <c r="G183" s="30">
        <f>IFERROR(VLOOKUP(B183,'Egyéni lista'!$B$4:$L$263,6,0),0)</f>
        <v>0</v>
      </c>
      <c r="H183" s="30">
        <f>IFERROR(VLOOKUP(B183,'Egyéni lista'!$B$4:$L$263,7,0),0)</f>
        <v>0</v>
      </c>
      <c r="I183" s="126">
        <f>IFERROR(VLOOKUP(B183,'Egyéni lista'!$B$4:$L$263,8,0),0)</f>
        <v>0</v>
      </c>
      <c r="J183" s="132">
        <f>IFERROR(VLOOKUP(B183,'Egyéni lista'!$B$4:$L$263,9,0),0)</f>
        <v>0</v>
      </c>
      <c r="K183" s="26">
        <f>IFERROR(VLOOKUP(B183,'Egyéni lista'!$B$4:$L$263,10,0),0)</f>
        <v>0</v>
      </c>
      <c r="L183" s="87">
        <f>IFERROR(VLOOKUP(B183,'Egyéni lista'!$B$4:$L$263,11,0),0)</f>
        <v>0</v>
      </c>
    </row>
    <row r="184" spans="1:12" ht="15" hidden="1" customHeight="1" x14ac:dyDescent="0.2">
      <c r="A184" s="80" t="s">
        <v>201</v>
      </c>
      <c r="B184" s="103"/>
      <c r="C184" s="81">
        <f>IFERROR(VLOOKUP(B184,'Egyéni lista'!$B$4:$L$263,2,0),0)</f>
        <v>0</v>
      </c>
      <c r="D184" s="82">
        <f>IFERROR(VLOOKUP(B184,'Egyéni lista'!$B$4:$L$263,3,0),0)</f>
        <v>0</v>
      </c>
      <c r="E184" s="30">
        <f>IFERROR(VLOOKUP(B184,'Egyéni lista'!$B$4:$L$263,4,0),0)</f>
        <v>0</v>
      </c>
      <c r="F184" s="30">
        <f>IFERROR(VLOOKUP(B184,'Egyéni lista'!$B$4:$L$263,5,0),0)</f>
        <v>0</v>
      </c>
      <c r="G184" s="30">
        <f>IFERROR(VLOOKUP(B184,'Egyéni lista'!$B$4:$L$263,6,0),0)</f>
        <v>0</v>
      </c>
      <c r="H184" s="30">
        <f>IFERROR(VLOOKUP(B184,'Egyéni lista'!$B$4:$L$263,7,0),0)</f>
        <v>0</v>
      </c>
      <c r="I184" s="126">
        <f>IFERROR(VLOOKUP(B184,'Egyéni lista'!$B$4:$L$263,8,0),0)</f>
        <v>0</v>
      </c>
      <c r="J184" s="132">
        <f>IFERROR(VLOOKUP(B184,'Egyéni lista'!$B$4:$L$263,9,0),0)</f>
        <v>0</v>
      </c>
      <c r="K184" s="26">
        <f>IFERROR(VLOOKUP(B184,'Egyéni lista'!$B$4:$L$263,10,0),0)</f>
        <v>0</v>
      </c>
      <c r="L184" s="87">
        <f>IFERROR(VLOOKUP(B184,'Egyéni lista'!$B$4:$L$263,11,0),0)</f>
        <v>0</v>
      </c>
    </row>
    <row r="185" spans="1:12" ht="15" hidden="1" customHeight="1" x14ac:dyDescent="0.2">
      <c r="A185" s="80" t="s">
        <v>202</v>
      </c>
      <c r="B185" s="103"/>
      <c r="C185" s="81">
        <f>IFERROR(VLOOKUP(B185,'Egyéni lista'!$B$4:$L$263,2,0),0)</f>
        <v>0</v>
      </c>
      <c r="D185" s="82">
        <f>IFERROR(VLOOKUP(B185,'Egyéni lista'!$B$4:$L$263,3,0),0)</f>
        <v>0</v>
      </c>
      <c r="E185" s="30">
        <f>IFERROR(VLOOKUP(B185,'Egyéni lista'!$B$4:$L$263,4,0),0)</f>
        <v>0</v>
      </c>
      <c r="F185" s="30">
        <f>IFERROR(VLOOKUP(B185,'Egyéni lista'!$B$4:$L$263,5,0),0)</f>
        <v>0</v>
      </c>
      <c r="G185" s="30">
        <f>IFERROR(VLOOKUP(B185,'Egyéni lista'!$B$4:$L$263,6,0),0)</f>
        <v>0</v>
      </c>
      <c r="H185" s="30">
        <f>IFERROR(VLOOKUP(B185,'Egyéni lista'!$B$4:$L$263,7,0),0)</f>
        <v>0</v>
      </c>
      <c r="I185" s="126">
        <f>IFERROR(VLOOKUP(B185,'Egyéni lista'!$B$4:$L$263,8,0),0)</f>
        <v>0</v>
      </c>
      <c r="J185" s="132">
        <f>IFERROR(VLOOKUP(B185,'Egyéni lista'!$B$4:$L$263,9,0),0)</f>
        <v>0</v>
      </c>
      <c r="K185" s="26">
        <f>IFERROR(VLOOKUP(B185,'Egyéni lista'!$B$4:$L$263,10,0),0)</f>
        <v>0</v>
      </c>
      <c r="L185" s="87">
        <f>IFERROR(VLOOKUP(B185,'Egyéni lista'!$B$4:$L$263,11,0),0)</f>
        <v>0</v>
      </c>
    </row>
    <row r="186" spans="1:12" ht="15" hidden="1" customHeight="1" x14ac:dyDescent="0.2">
      <c r="A186" s="80" t="s">
        <v>203</v>
      </c>
      <c r="B186" s="103"/>
      <c r="C186" s="81">
        <f>IFERROR(VLOOKUP(B186,'Egyéni lista'!$B$4:$L$263,2,0),0)</f>
        <v>0</v>
      </c>
      <c r="D186" s="82">
        <f>IFERROR(VLOOKUP(B186,'Egyéni lista'!$B$4:$L$263,3,0),0)</f>
        <v>0</v>
      </c>
      <c r="E186" s="30">
        <f>IFERROR(VLOOKUP(B186,'Egyéni lista'!$B$4:$L$263,4,0),0)</f>
        <v>0</v>
      </c>
      <c r="F186" s="30">
        <f>IFERROR(VLOOKUP(B186,'Egyéni lista'!$B$4:$L$263,5,0),0)</f>
        <v>0</v>
      </c>
      <c r="G186" s="30">
        <f>IFERROR(VLOOKUP(B186,'Egyéni lista'!$B$4:$L$263,6,0),0)</f>
        <v>0</v>
      </c>
      <c r="H186" s="30">
        <f>IFERROR(VLOOKUP(B186,'Egyéni lista'!$B$4:$L$263,7,0),0)</f>
        <v>0</v>
      </c>
      <c r="I186" s="126">
        <f>IFERROR(VLOOKUP(B186,'Egyéni lista'!$B$4:$L$263,8,0),0)</f>
        <v>0</v>
      </c>
      <c r="J186" s="132">
        <f>IFERROR(VLOOKUP(B186,'Egyéni lista'!$B$4:$L$263,9,0),0)</f>
        <v>0</v>
      </c>
      <c r="K186" s="26">
        <f>IFERROR(VLOOKUP(B186,'Egyéni lista'!$B$4:$L$263,10,0),0)</f>
        <v>0</v>
      </c>
      <c r="L186" s="87">
        <f>IFERROR(VLOOKUP(B186,'Egyéni lista'!$B$4:$L$263,11,0),0)</f>
        <v>0</v>
      </c>
    </row>
    <row r="187" spans="1:12" ht="15.75" hidden="1" customHeight="1" x14ac:dyDescent="0.2">
      <c r="A187" s="80" t="s">
        <v>204</v>
      </c>
      <c r="B187" s="103"/>
      <c r="C187" s="81">
        <f>IFERROR(VLOOKUP(B187,'Egyéni lista'!$B$4:$L$263,2,0),0)</f>
        <v>0</v>
      </c>
      <c r="D187" s="82">
        <f>IFERROR(VLOOKUP(B187,'Egyéni lista'!$B$4:$L$263,3,0),0)</f>
        <v>0</v>
      </c>
      <c r="E187" s="30">
        <f>IFERROR(VLOOKUP(B187,'Egyéni lista'!$B$4:$L$263,4,0),0)</f>
        <v>0</v>
      </c>
      <c r="F187" s="30">
        <f>IFERROR(VLOOKUP(B187,'Egyéni lista'!$B$4:$L$263,5,0),0)</f>
        <v>0</v>
      </c>
      <c r="G187" s="30">
        <f>IFERROR(VLOOKUP(B187,'Egyéni lista'!$B$4:$L$263,6,0),0)</f>
        <v>0</v>
      </c>
      <c r="H187" s="30">
        <f>IFERROR(VLOOKUP(B187,'Egyéni lista'!$B$4:$L$263,7,0),0)</f>
        <v>0</v>
      </c>
      <c r="I187" s="126">
        <f>IFERROR(VLOOKUP(B187,'Egyéni lista'!$B$4:$L$263,8,0),0)</f>
        <v>0</v>
      </c>
      <c r="J187" s="132">
        <f>IFERROR(VLOOKUP(B187,'Egyéni lista'!$B$4:$L$263,9,0),0)</f>
        <v>0</v>
      </c>
      <c r="K187" s="26">
        <f>IFERROR(VLOOKUP(B187,'Egyéni lista'!$B$4:$L$263,10,0),0)</f>
        <v>0</v>
      </c>
      <c r="L187" s="87">
        <f>IFERROR(VLOOKUP(B187,'Egyéni lista'!$B$4:$L$263,11,0),0)</f>
        <v>0</v>
      </c>
    </row>
    <row r="188" spans="1:12" ht="15" hidden="1" customHeight="1" x14ac:dyDescent="0.2">
      <c r="A188" s="80" t="s">
        <v>205</v>
      </c>
      <c r="B188" s="103"/>
      <c r="C188" s="81">
        <f>IFERROR(VLOOKUP(B188,'Egyéni lista'!$B$4:$L$263,2,0),0)</f>
        <v>0</v>
      </c>
      <c r="D188" s="82">
        <f>IFERROR(VLOOKUP(B188,'Egyéni lista'!$B$4:$L$263,3,0),0)</f>
        <v>0</v>
      </c>
      <c r="E188" s="30">
        <f>IFERROR(VLOOKUP(B188,'Egyéni lista'!$B$4:$L$263,4,0),0)</f>
        <v>0</v>
      </c>
      <c r="F188" s="30">
        <f>IFERROR(VLOOKUP(B188,'Egyéni lista'!$B$4:$L$263,5,0),0)</f>
        <v>0</v>
      </c>
      <c r="G188" s="30">
        <f>IFERROR(VLOOKUP(B188,'Egyéni lista'!$B$4:$L$263,6,0),0)</f>
        <v>0</v>
      </c>
      <c r="H188" s="30">
        <f>IFERROR(VLOOKUP(B188,'Egyéni lista'!$B$4:$L$263,7,0),0)</f>
        <v>0</v>
      </c>
      <c r="I188" s="126">
        <f>IFERROR(VLOOKUP(B188,'Egyéni lista'!$B$4:$L$263,8,0),0)</f>
        <v>0</v>
      </c>
      <c r="J188" s="132">
        <f>IFERROR(VLOOKUP(B188,'Egyéni lista'!$B$4:$L$263,9,0),0)</f>
        <v>0</v>
      </c>
      <c r="K188" s="26">
        <f>IFERROR(VLOOKUP(B188,'Egyéni lista'!$B$4:$L$263,10,0),0)</f>
        <v>0</v>
      </c>
      <c r="L188" s="87">
        <f>IFERROR(VLOOKUP(B188,'Egyéni lista'!$B$4:$L$263,11,0),0)</f>
        <v>0</v>
      </c>
    </row>
    <row r="189" spans="1:12" ht="15" hidden="1" customHeight="1" x14ac:dyDescent="0.2">
      <c r="A189" s="80" t="s">
        <v>206</v>
      </c>
      <c r="B189" s="103"/>
      <c r="C189" s="81">
        <f>IFERROR(VLOOKUP(B189,'Egyéni lista'!$B$4:$L$263,2,0),0)</f>
        <v>0</v>
      </c>
      <c r="D189" s="82">
        <f>IFERROR(VLOOKUP(B189,'Egyéni lista'!$B$4:$L$263,3,0),0)</f>
        <v>0</v>
      </c>
      <c r="E189" s="30">
        <f>IFERROR(VLOOKUP(B189,'Egyéni lista'!$B$4:$L$263,4,0),0)</f>
        <v>0</v>
      </c>
      <c r="F189" s="30">
        <f>IFERROR(VLOOKUP(B189,'Egyéni lista'!$B$4:$L$263,5,0),0)</f>
        <v>0</v>
      </c>
      <c r="G189" s="30">
        <f>IFERROR(VLOOKUP(B189,'Egyéni lista'!$B$4:$L$263,6,0),0)</f>
        <v>0</v>
      </c>
      <c r="H189" s="30">
        <f>IFERROR(VLOOKUP(B189,'Egyéni lista'!$B$4:$L$263,7,0),0)</f>
        <v>0</v>
      </c>
      <c r="I189" s="126">
        <f>IFERROR(VLOOKUP(B189,'Egyéni lista'!$B$4:$L$263,8,0),0)</f>
        <v>0</v>
      </c>
      <c r="J189" s="132">
        <f>IFERROR(VLOOKUP(B189,'Egyéni lista'!$B$4:$L$263,9,0),0)</f>
        <v>0</v>
      </c>
      <c r="K189" s="26">
        <f>IFERROR(VLOOKUP(B189,'Egyéni lista'!$B$4:$L$263,10,0),0)</f>
        <v>0</v>
      </c>
      <c r="L189" s="87">
        <f>IFERROR(VLOOKUP(B189,'Egyéni lista'!$B$4:$L$263,11,0),0)</f>
        <v>0</v>
      </c>
    </row>
    <row r="190" spans="1:12" ht="15" hidden="1" customHeight="1" x14ac:dyDescent="0.2">
      <c r="A190" s="80" t="s">
        <v>207</v>
      </c>
      <c r="B190" s="103"/>
      <c r="C190" s="81">
        <f>IFERROR(VLOOKUP(B190,'Egyéni lista'!$B$4:$L$263,2,0),0)</f>
        <v>0</v>
      </c>
      <c r="D190" s="82">
        <f>IFERROR(VLOOKUP(B190,'Egyéni lista'!$B$4:$L$263,3,0),0)</f>
        <v>0</v>
      </c>
      <c r="E190" s="30">
        <f>IFERROR(VLOOKUP(B190,'Egyéni lista'!$B$4:$L$263,4,0),0)</f>
        <v>0</v>
      </c>
      <c r="F190" s="30">
        <f>IFERROR(VLOOKUP(B190,'Egyéni lista'!$B$4:$L$263,5,0),0)</f>
        <v>0</v>
      </c>
      <c r="G190" s="30">
        <f>IFERROR(VLOOKUP(B190,'Egyéni lista'!$B$4:$L$263,6,0),0)</f>
        <v>0</v>
      </c>
      <c r="H190" s="30">
        <f>IFERROR(VLOOKUP(B190,'Egyéni lista'!$B$4:$L$263,7,0),0)</f>
        <v>0</v>
      </c>
      <c r="I190" s="126">
        <f>IFERROR(VLOOKUP(B190,'Egyéni lista'!$B$4:$L$263,8,0),0)</f>
        <v>0</v>
      </c>
      <c r="J190" s="132">
        <f>IFERROR(VLOOKUP(B190,'Egyéni lista'!$B$4:$L$263,9,0),0)</f>
        <v>0</v>
      </c>
      <c r="K190" s="26">
        <f>IFERROR(VLOOKUP(B190,'Egyéni lista'!$B$4:$L$263,10,0),0)</f>
        <v>0</v>
      </c>
      <c r="L190" s="87">
        <f>IFERROR(VLOOKUP(B190,'Egyéni lista'!$B$4:$L$263,11,0),0)</f>
        <v>0</v>
      </c>
    </row>
    <row r="191" spans="1:12" ht="15.75" hidden="1" customHeight="1" x14ac:dyDescent="0.2">
      <c r="A191" s="80" t="s">
        <v>208</v>
      </c>
      <c r="B191" s="103"/>
      <c r="C191" s="81">
        <f>IFERROR(VLOOKUP(B191,'Egyéni lista'!$B$4:$L$263,2,0),0)</f>
        <v>0</v>
      </c>
      <c r="D191" s="82">
        <f>IFERROR(VLOOKUP(B191,'Egyéni lista'!$B$4:$L$263,3,0),0)</f>
        <v>0</v>
      </c>
      <c r="E191" s="30">
        <f>IFERROR(VLOOKUP(B191,'Egyéni lista'!$B$4:$L$263,4,0),0)</f>
        <v>0</v>
      </c>
      <c r="F191" s="30">
        <f>IFERROR(VLOOKUP(B191,'Egyéni lista'!$B$4:$L$263,5,0),0)</f>
        <v>0</v>
      </c>
      <c r="G191" s="30">
        <f>IFERROR(VLOOKUP(B191,'Egyéni lista'!$B$4:$L$263,6,0),0)</f>
        <v>0</v>
      </c>
      <c r="H191" s="30">
        <f>IFERROR(VLOOKUP(B191,'Egyéni lista'!$B$4:$L$263,7,0),0)</f>
        <v>0</v>
      </c>
      <c r="I191" s="126">
        <f>IFERROR(VLOOKUP(B191,'Egyéni lista'!$B$4:$L$263,8,0),0)</f>
        <v>0</v>
      </c>
      <c r="J191" s="132">
        <f>IFERROR(VLOOKUP(B191,'Egyéni lista'!$B$4:$L$263,9,0),0)</f>
        <v>0</v>
      </c>
      <c r="K191" s="26">
        <f>IFERROR(VLOOKUP(B191,'Egyéni lista'!$B$4:$L$263,10,0),0)</f>
        <v>0</v>
      </c>
      <c r="L191" s="87">
        <f>IFERROR(VLOOKUP(B191,'Egyéni lista'!$B$4:$L$263,11,0),0)</f>
        <v>0</v>
      </c>
    </row>
    <row r="192" spans="1:12" ht="15" hidden="1" customHeight="1" x14ac:dyDescent="0.2">
      <c r="A192" s="80" t="s">
        <v>209</v>
      </c>
      <c r="B192" s="103"/>
      <c r="C192" s="81">
        <f>IFERROR(VLOOKUP(B192,'Egyéni lista'!$B$4:$L$263,2,0),0)</f>
        <v>0</v>
      </c>
      <c r="D192" s="82">
        <f>IFERROR(VLOOKUP(B192,'Egyéni lista'!$B$4:$L$263,3,0),0)</f>
        <v>0</v>
      </c>
      <c r="E192" s="30">
        <f>IFERROR(VLOOKUP(B192,'Egyéni lista'!$B$4:$L$263,4,0),0)</f>
        <v>0</v>
      </c>
      <c r="F192" s="30">
        <f>IFERROR(VLOOKUP(B192,'Egyéni lista'!$B$4:$L$263,5,0),0)</f>
        <v>0</v>
      </c>
      <c r="G192" s="30">
        <f>IFERROR(VLOOKUP(B192,'Egyéni lista'!$B$4:$L$263,6,0),0)</f>
        <v>0</v>
      </c>
      <c r="H192" s="30">
        <f>IFERROR(VLOOKUP(B192,'Egyéni lista'!$B$4:$L$263,7,0),0)</f>
        <v>0</v>
      </c>
      <c r="I192" s="126">
        <f>IFERROR(VLOOKUP(B192,'Egyéni lista'!$B$4:$L$263,8,0),0)</f>
        <v>0</v>
      </c>
      <c r="J192" s="132">
        <f>IFERROR(VLOOKUP(B192,'Egyéni lista'!$B$4:$L$263,9,0),0)</f>
        <v>0</v>
      </c>
      <c r="K192" s="26">
        <f>IFERROR(VLOOKUP(B192,'Egyéni lista'!$B$4:$L$263,10,0),0)</f>
        <v>0</v>
      </c>
      <c r="L192" s="87">
        <f>IFERROR(VLOOKUP(B192,'Egyéni lista'!$B$4:$L$263,11,0),0)</f>
        <v>0</v>
      </c>
    </row>
    <row r="193" spans="1:12" ht="15" hidden="1" customHeight="1" x14ac:dyDescent="0.2">
      <c r="A193" s="80" t="s">
        <v>210</v>
      </c>
      <c r="B193" s="103"/>
      <c r="C193" s="81">
        <f>IFERROR(VLOOKUP(B193,'Egyéni lista'!$B$4:$L$263,2,0),0)</f>
        <v>0</v>
      </c>
      <c r="D193" s="82">
        <f>IFERROR(VLOOKUP(B193,'Egyéni lista'!$B$4:$L$263,3,0),0)</f>
        <v>0</v>
      </c>
      <c r="E193" s="30">
        <f>IFERROR(VLOOKUP(B193,'Egyéni lista'!$B$4:$L$263,4,0),0)</f>
        <v>0</v>
      </c>
      <c r="F193" s="30">
        <f>IFERROR(VLOOKUP(B193,'Egyéni lista'!$B$4:$L$263,5,0),0)</f>
        <v>0</v>
      </c>
      <c r="G193" s="30">
        <f>IFERROR(VLOOKUP(B193,'Egyéni lista'!$B$4:$L$263,6,0),0)</f>
        <v>0</v>
      </c>
      <c r="H193" s="30">
        <f>IFERROR(VLOOKUP(B193,'Egyéni lista'!$B$4:$L$263,7,0),0)</f>
        <v>0</v>
      </c>
      <c r="I193" s="126">
        <f>IFERROR(VLOOKUP(B193,'Egyéni lista'!$B$4:$L$263,8,0),0)</f>
        <v>0</v>
      </c>
      <c r="J193" s="132">
        <f>IFERROR(VLOOKUP(B193,'Egyéni lista'!$B$4:$L$263,9,0),0)</f>
        <v>0</v>
      </c>
      <c r="K193" s="26">
        <f>IFERROR(VLOOKUP(B193,'Egyéni lista'!$B$4:$L$263,10,0),0)</f>
        <v>0</v>
      </c>
      <c r="L193" s="87">
        <f>IFERROR(VLOOKUP(B193,'Egyéni lista'!$B$4:$L$263,11,0),0)</f>
        <v>0</v>
      </c>
    </row>
    <row r="194" spans="1:12" ht="15" hidden="1" customHeight="1" x14ac:dyDescent="0.2">
      <c r="A194" s="80" t="s">
        <v>211</v>
      </c>
      <c r="B194" s="103"/>
      <c r="C194" s="81">
        <f>IFERROR(VLOOKUP(B194,'Egyéni lista'!$B$4:$L$263,2,0),0)</f>
        <v>0</v>
      </c>
      <c r="D194" s="82">
        <f>IFERROR(VLOOKUP(B194,'Egyéni lista'!$B$4:$L$263,3,0),0)</f>
        <v>0</v>
      </c>
      <c r="E194" s="30">
        <f>IFERROR(VLOOKUP(B194,'Egyéni lista'!$B$4:$L$263,4,0),0)</f>
        <v>0</v>
      </c>
      <c r="F194" s="30">
        <f>IFERROR(VLOOKUP(B194,'Egyéni lista'!$B$4:$L$263,5,0),0)</f>
        <v>0</v>
      </c>
      <c r="G194" s="30">
        <f>IFERROR(VLOOKUP(B194,'Egyéni lista'!$B$4:$L$263,6,0),0)</f>
        <v>0</v>
      </c>
      <c r="H194" s="30">
        <f>IFERROR(VLOOKUP(B194,'Egyéni lista'!$B$4:$L$263,7,0),0)</f>
        <v>0</v>
      </c>
      <c r="I194" s="126">
        <f>IFERROR(VLOOKUP(B194,'Egyéni lista'!$B$4:$L$263,8,0),0)</f>
        <v>0</v>
      </c>
      <c r="J194" s="132">
        <f>IFERROR(VLOOKUP(B194,'Egyéni lista'!$B$4:$L$263,9,0),0)</f>
        <v>0</v>
      </c>
      <c r="K194" s="26">
        <f>IFERROR(VLOOKUP(B194,'Egyéni lista'!$B$4:$L$263,10,0),0)</f>
        <v>0</v>
      </c>
      <c r="L194" s="87">
        <f>IFERROR(VLOOKUP(B194,'Egyéni lista'!$B$4:$L$263,11,0),0)</f>
        <v>0</v>
      </c>
    </row>
    <row r="195" spans="1:12" ht="15.75" hidden="1" customHeight="1" x14ac:dyDescent="0.2">
      <c r="A195" s="80" t="s">
        <v>212</v>
      </c>
      <c r="B195" s="103"/>
      <c r="C195" s="81">
        <f>IFERROR(VLOOKUP(B195,'Egyéni lista'!$B$4:$L$263,2,0),0)</f>
        <v>0</v>
      </c>
      <c r="D195" s="82">
        <f>IFERROR(VLOOKUP(B195,'Egyéni lista'!$B$4:$L$263,3,0),0)</f>
        <v>0</v>
      </c>
      <c r="E195" s="30">
        <f>IFERROR(VLOOKUP(B195,'Egyéni lista'!$B$4:$L$263,4,0),0)</f>
        <v>0</v>
      </c>
      <c r="F195" s="30">
        <f>IFERROR(VLOOKUP(B195,'Egyéni lista'!$B$4:$L$263,5,0),0)</f>
        <v>0</v>
      </c>
      <c r="G195" s="30">
        <f>IFERROR(VLOOKUP(B195,'Egyéni lista'!$B$4:$L$263,6,0),0)</f>
        <v>0</v>
      </c>
      <c r="H195" s="30">
        <f>IFERROR(VLOOKUP(B195,'Egyéni lista'!$B$4:$L$263,7,0),0)</f>
        <v>0</v>
      </c>
      <c r="I195" s="126">
        <f>IFERROR(VLOOKUP(B195,'Egyéni lista'!$B$4:$L$263,8,0),0)</f>
        <v>0</v>
      </c>
      <c r="J195" s="132">
        <f>IFERROR(VLOOKUP(B195,'Egyéni lista'!$B$4:$L$263,9,0),0)</f>
        <v>0</v>
      </c>
      <c r="K195" s="26">
        <f>IFERROR(VLOOKUP(B195,'Egyéni lista'!$B$4:$L$263,10,0),0)</f>
        <v>0</v>
      </c>
      <c r="L195" s="87">
        <f>IFERROR(VLOOKUP(B195,'Egyéni lista'!$B$4:$L$263,11,0),0)</f>
        <v>0</v>
      </c>
    </row>
    <row r="196" spans="1:12" ht="15" hidden="1" customHeight="1" x14ac:dyDescent="0.2">
      <c r="A196" s="80" t="s">
        <v>213</v>
      </c>
      <c r="B196" s="103"/>
      <c r="C196" s="81">
        <f>IFERROR(VLOOKUP(B196,'Egyéni lista'!$B$4:$L$263,2,0),0)</f>
        <v>0</v>
      </c>
      <c r="D196" s="82">
        <f>IFERROR(VLOOKUP(B196,'Egyéni lista'!$B$4:$L$263,3,0),0)</f>
        <v>0</v>
      </c>
      <c r="E196" s="30">
        <f>IFERROR(VLOOKUP(B196,'Egyéni lista'!$B$4:$L$263,4,0),0)</f>
        <v>0</v>
      </c>
      <c r="F196" s="30">
        <f>IFERROR(VLOOKUP(B196,'Egyéni lista'!$B$4:$L$263,5,0),0)</f>
        <v>0</v>
      </c>
      <c r="G196" s="30">
        <f>IFERROR(VLOOKUP(B196,'Egyéni lista'!$B$4:$L$263,6,0),0)</f>
        <v>0</v>
      </c>
      <c r="H196" s="30">
        <f>IFERROR(VLOOKUP(B196,'Egyéni lista'!$B$4:$L$263,7,0),0)</f>
        <v>0</v>
      </c>
      <c r="I196" s="126">
        <f>IFERROR(VLOOKUP(B196,'Egyéni lista'!$B$4:$L$263,8,0),0)</f>
        <v>0</v>
      </c>
      <c r="J196" s="132">
        <f>IFERROR(VLOOKUP(B196,'Egyéni lista'!$B$4:$L$263,9,0),0)</f>
        <v>0</v>
      </c>
      <c r="K196" s="26">
        <f>IFERROR(VLOOKUP(B196,'Egyéni lista'!$B$4:$L$263,10,0),0)</f>
        <v>0</v>
      </c>
      <c r="L196" s="87">
        <f>IFERROR(VLOOKUP(B196,'Egyéni lista'!$B$4:$L$263,11,0),0)</f>
        <v>0</v>
      </c>
    </row>
    <row r="197" spans="1:12" ht="15" hidden="1" customHeight="1" x14ac:dyDescent="0.2">
      <c r="A197" s="80" t="s">
        <v>214</v>
      </c>
      <c r="B197" s="103"/>
      <c r="C197" s="81">
        <f>IFERROR(VLOOKUP(B197,'Egyéni lista'!$B$4:$L$263,2,0),0)</f>
        <v>0</v>
      </c>
      <c r="D197" s="82">
        <f>IFERROR(VLOOKUP(B197,'Egyéni lista'!$B$4:$L$263,3,0),0)</f>
        <v>0</v>
      </c>
      <c r="E197" s="30">
        <f>IFERROR(VLOOKUP(B197,'Egyéni lista'!$B$4:$L$263,4,0),0)</f>
        <v>0</v>
      </c>
      <c r="F197" s="30">
        <f>IFERROR(VLOOKUP(B197,'Egyéni lista'!$B$4:$L$263,5,0),0)</f>
        <v>0</v>
      </c>
      <c r="G197" s="30">
        <f>IFERROR(VLOOKUP(B197,'Egyéni lista'!$B$4:$L$263,6,0),0)</f>
        <v>0</v>
      </c>
      <c r="H197" s="30">
        <f>IFERROR(VLOOKUP(B197,'Egyéni lista'!$B$4:$L$263,7,0),0)</f>
        <v>0</v>
      </c>
      <c r="I197" s="126">
        <f>IFERROR(VLOOKUP(B197,'Egyéni lista'!$B$4:$L$263,8,0),0)</f>
        <v>0</v>
      </c>
      <c r="J197" s="132">
        <f>IFERROR(VLOOKUP(B197,'Egyéni lista'!$B$4:$L$263,9,0),0)</f>
        <v>0</v>
      </c>
      <c r="K197" s="26">
        <f>IFERROR(VLOOKUP(B197,'Egyéni lista'!$B$4:$L$263,10,0),0)</f>
        <v>0</v>
      </c>
      <c r="L197" s="87">
        <f>IFERROR(VLOOKUP(B197,'Egyéni lista'!$B$4:$L$263,11,0),0)</f>
        <v>0</v>
      </c>
    </row>
    <row r="198" spans="1:12" ht="15" hidden="1" customHeight="1" x14ac:dyDescent="0.2">
      <c r="A198" s="80" t="s">
        <v>215</v>
      </c>
      <c r="B198" s="103"/>
      <c r="C198" s="81">
        <f>IFERROR(VLOOKUP(B198,'Egyéni lista'!$B$4:$L$263,2,0),0)</f>
        <v>0</v>
      </c>
      <c r="D198" s="82">
        <f>IFERROR(VLOOKUP(B198,'Egyéni lista'!$B$4:$L$263,3,0),0)</f>
        <v>0</v>
      </c>
      <c r="E198" s="30">
        <f>IFERROR(VLOOKUP(B198,'Egyéni lista'!$B$4:$L$263,4,0),0)</f>
        <v>0</v>
      </c>
      <c r="F198" s="30">
        <f>IFERROR(VLOOKUP(B198,'Egyéni lista'!$B$4:$L$263,5,0),0)</f>
        <v>0</v>
      </c>
      <c r="G198" s="30">
        <f>IFERROR(VLOOKUP(B198,'Egyéni lista'!$B$4:$L$263,6,0),0)</f>
        <v>0</v>
      </c>
      <c r="H198" s="30">
        <f>IFERROR(VLOOKUP(B198,'Egyéni lista'!$B$4:$L$263,7,0),0)</f>
        <v>0</v>
      </c>
      <c r="I198" s="126">
        <f>IFERROR(VLOOKUP(B198,'Egyéni lista'!$B$4:$L$263,8,0),0)</f>
        <v>0</v>
      </c>
      <c r="J198" s="132">
        <f>IFERROR(VLOOKUP(B198,'Egyéni lista'!$B$4:$L$263,9,0),0)</f>
        <v>0</v>
      </c>
      <c r="K198" s="26">
        <f>IFERROR(VLOOKUP(B198,'Egyéni lista'!$B$4:$L$263,10,0),0)</f>
        <v>0</v>
      </c>
      <c r="L198" s="87">
        <f>IFERROR(VLOOKUP(B198,'Egyéni lista'!$B$4:$L$263,11,0),0)</f>
        <v>0</v>
      </c>
    </row>
    <row r="199" spans="1:12" ht="15.75" hidden="1" customHeight="1" x14ac:dyDescent="0.2">
      <c r="A199" s="80" t="s">
        <v>216</v>
      </c>
      <c r="B199" s="103"/>
      <c r="C199" s="81">
        <f>IFERROR(VLOOKUP(B199,'Egyéni lista'!$B$4:$L$263,2,0),0)</f>
        <v>0</v>
      </c>
      <c r="D199" s="82">
        <f>IFERROR(VLOOKUP(B199,'Egyéni lista'!$B$4:$L$263,3,0),0)</f>
        <v>0</v>
      </c>
      <c r="E199" s="30">
        <f>IFERROR(VLOOKUP(B199,'Egyéni lista'!$B$4:$L$263,4,0),0)</f>
        <v>0</v>
      </c>
      <c r="F199" s="30">
        <f>IFERROR(VLOOKUP(B199,'Egyéni lista'!$B$4:$L$263,5,0),0)</f>
        <v>0</v>
      </c>
      <c r="G199" s="30">
        <f>IFERROR(VLOOKUP(B199,'Egyéni lista'!$B$4:$L$263,6,0),0)</f>
        <v>0</v>
      </c>
      <c r="H199" s="30">
        <f>IFERROR(VLOOKUP(B199,'Egyéni lista'!$B$4:$L$263,7,0),0)</f>
        <v>0</v>
      </c>
      <c r="I199" s="126">
        <f>IFERROR(VLOOKUP(B199,'Egyéni lista'!$B$4:$L$263,8,0),0)</f>
        <v>0</v>
      </c>
      <c r="J199" s="132">
        <f>IFERROR(VLOOKUP(B199,'Egyéni lista'!$B$4:$L$263,9,0),0)</f>
        <v>0</v>
      </c>
      <c r="K199" s="26">
        <f>IFERROR(VLOOKUP(B199,'Egyéni lista'!$B$4:$L$263,10,0),0)</f>
        <v>0</v>
      </c>
      <c r="L199" s="87">
        <f>IFERROR(VLOOKUP(B199,'Egyéni lista'!$B$4:$L$263,11,0),0)</f>
        <v>0</v>
      </c>
    </row>
    <row r="200" spans="1:12" ht="15" hidden="1" customHeight="1" x14ac:dyDescent="0.2">
      <c r="A200" s="80" t="s">
        <v>217</v>
      </c>
      <c r="B200" s="103"/>
      <c r="C200" s="81">
        <f>IFERROR(VLOOKUP(B200,'Egyéni lista'!$B$4:$L$263,2,0),0)</f>
        <v>0</v>
      </c>
      <c r="D200" s="82">
        <f>IFERROR(VLOOKUP(B200,'Egyéni lista'!$B$4:$L$263,3,0),0)</f>
        <v>0</v>
      </c>
      <c r="E200" s="30">
        <f>IFERROR(VLOOKUP(B200,'Egyéni lista'!$B$4:$L$263,4,0),0)</f>
        <v>0</v>
      </c>
      <c r="F200" s="30">
        <f>IFERROR(VLOOKUP(B200,'Egyéni lista'!$B$4:$L$263,5,0),0)</f>
        <v>0</v>
      </c>
      <c r="G200" s="30">
        <f>IFERROR(VLOOKUP(B200,'Egyéni lista'!$B$4:$L$263,6,0),0)</f>
        <v>0</v>
      </c>
      <c r="H200" s="30">
        <f>IFERROR(VLOOKUP(B200,'Egyéni lista'!$B$4:$L$263,7,0),0)</f>
        <v>0</v>
      </c>
      <c r="I200" s="126">
        <f>IFERROR(VLOOKUP(B200,'Egyéni lista'!$B$4:$L$263,8,0),0)</f>
        <v>0</v>
      </c>
      <c r="J200" s="132">
        <f>IFERROR(VLOOKUP(B200,'Egyéni lista'!$B$4:$L$263,9,0),0)</f>
        <v>0</v>
      </c>
      <c r="K200" s="26">
        <f>IFERROR(VLOOKUP(B200,'Egyéni lista'!$B$4:$L$263,10,0),0)</f>
        <v>0</v>
      </c>
      <c r="L200" s="87">
        <f>IFERROR(VLOOKUP(B200,'Egyéni lista'!$B$4:$L$263,11,0),0)</f>
        <v>0</v>
      </c>
    </row>
    <row r="201" spans="1:12" ht="15" hidden="1" customHeight="1" x14ac:dyDescent="0.2">
      <c r="A201" s="80" t="s">
        <v>218</v>
      </c>
      <c r="B201" s="103"/>
      <c r="C201" s="81">
        <f>IFERROR(VLOOKUP(B201,'Egyéni lista'!$B$4:$L$263,2,0),0)</f>
        <v>0</v>
      </c>
      <c r="D201" s="82">
        <f>IFERROR(VLOOKUP(B201,'Egyéni lista'!$B$4:$L$263,3,0),0)</f>
        <v>0</v>
      </c>
      <c r="E201" s="30">
        <f>IFERROR(VLOOKUP(B201,'Egyéni lista'!$B$4:$L$263,4,0),0)</f>
        <v>0</v>
      </c>
      <c r="F201" s="30">
        <f>IFERROR(VLOOKUP(B201,'Egyéni lista'!$B$4:$L$263,5,0),0)</f>
        <v>0</v>
      </c>
      <c r="G201" s="30">
        <f>IFERROR(VLOOKUP(B201,'Egyéni lista'!$B$4:$L$263,6,0),0)</f>
        <v>0</v>
      </c>
      <c r="H201" s="30">
        <f>IFERROR(VLOOKUP(B201,'Egyéni lista'!$B$4:$L$263,7,0),0)</f>
        <v>0</v>
      </c>
      <c r="I201" s="126">
        <f>IFERROR(VLOOKUP(B201,'Egyéni lista'!$B$4:$L$263,8,0),0)</f>
        <v>0</v>
      </c>
      <c r="J201" s="132">
        <f>IFERROR(VLOOKUP(B201,'Egyéni lista'!$B$4:$L$263,9,0),0)</f>
        <v>0</v>
      </c>
      <c r="K201" s="26">
        <f>IFERROR(VLOOKUP(B201,'Egyéni lista'!$B$4:$L$263,10,0),0)</f>
        <v>0</v>
      </c>
      <c r="L201" s="87">
        <f>IFERROR(VLOOKUP(B201,'Egyéni lista'!$B$4:$L$263,11,0),0)</f>
        <v>0</v>
      </c>
    </row>
    <row r="202" spans="1:12" ht="15" hidden="1" customHeight="1" x14ac:dyDescent="0.2">
      <c r="A202" s="80" t="s">
        <v>219</v>
      </c>
      <c r="B202" s="103"/>
      <c r="C202" s="81">
        <f>IFERROR(VLOOKUP(B202,'Egyéni lista'!$B$4:$L$263,2,0),0)</f>
        <v>0</v>
      </c>
      <c r="D202" s="82">
        <f>IFERROR(VLOOKUP(B202,'Egyéni lista'!$B$4:$L$263,3,0),0)</f>
        <v>0</v>
      </c>
      <c r="E202" s="30">
        <f>IFERROR(VLOOKUP(B202,'Egyéni lista'!$B$4:$L$263,4,0),0)</f>
        <v>0</v>
      </c>
      <c r="F202" s="30">
        <f>IFERROR(VLOOKUP(B202,'Egyéni lista'!$B$4:$L$263,5,0),0)</f>
        <v>0</v>
      </c>
      <c r="G202" s="30">
        <f>IFERROR(VLOOKUP(B202,'Egyéni lista'!$B$4:$L$263,6,0),0)</f>
        <v>0</v>
      </c>
      <c r="H202" s="30">
        <f>IFERROR(VLOOKUP(B202,'Egyéni lista'!$B$4:$L$263,7,0),0)</f>
        <v>0</v>
      </c>
      <c r="I202" s="126">
        <f>IFERROR(VLOOKUP(B202,'Egyéni lista'!$B$4:$L$263,8,0),0)</f>
        <v>0</v>
      </c>
      <c r="J202" s="132">
        <f>IFERROR(VLOOKUP(B202,'Egyéni lista'!$B$4:$L$263,9,0),0)</f>
        <v>0</v>
      </c>
      <c r="K202" s="26">
        <f>IFERROR(VLOOKUP(B202,'Egyéni lista'!$B$4:$L$263,10,0),0)</f>
        <v>0</v>
      </c>
      <c r="L202" s="87">
        <f>IFERROR(VLOOKUP(B202,'Egyéni lista'!$B$4:$L$263,11,0),0)</f>
        <v>0</v>
      </c>
    </row>
    <row r="203" spans="1:12" ht="15.75" hidden="1" customHeight="1" x14ac:dyDescent="0.2">
      <c r="A203" s="80" t="s">
        <v>220</v>
      </c>
      <c r="B203" s="103"/>
      <c r="C203" s="81">
        <f>IFERROR(VLOOKUP(B203,'Egyéni lista'!$B$4:$L$263,2,0),0)</f>
        <v>0</v>
      </c>
      <c r="D203" s="82">
        <f>IFERROR(VLOOKUP(B203,'Egyéni lista'!$B$4:$L$263,3,0),0)</f>
        <v>0</v>
      </c>
      <c r="E203" s="30">
        <f>IFERROR(VLOOKUP(B203,'Egyéni lista'!$B$4:$L$263,4,0),0)</f>
        <v>0</v>
      </c>
      <c r="F203" s="30">
        <f>IFERROR(VLOOKUP(B203,'Egyéni lista'!$B$4:$L$263,5,0),0)</f>
        <v>0</v>
      </c>
      <c r="G203" s="30">
        <f>IFERROR(VLOOKUP(B203,'Egyéni lista'!$B$4:$L$263,6,0),0)</f>
        <v>0</v>
      </c>
      <c r="H203" s="30">
        <f>IFERROR(VLOOKUP(B203,'Egyéni lista'!$B$4:$L$263,7,0),0)</f>
        <v>0</v>
      </c>
      <c r="I203" s="126">
        <f>IFERROR(VLOOKUP(B203,'Egyéni lista'!$B$4:$L$263,8,0),0)</f>
        <v>0</v>
      </c>
      <c r="J203" s="132">
        <f>IFERROR(VLOOKUP(B203,'Egyéni lista'!$B$4:$L$263,9,0),0)</f>
        <v>0</v>
      </c>
      <c r="K203" s="26">
        <f>IFERROR(VLOOKUP(B203,'Egyéni lista'!$B$4:$L$263,10,0),0)</f>
        <v>0</v>
      </c>
      <c r="L203" s="87">
        <f>IFERROR(VLOOKUP(B203,'Egyéni lista'!$B$4:$L$263,11,0),0)</f>
        <v>0</v>
      </c>
    </row>
    <row r="204" spans="1:12" ht="15" hidden="1" customHeight="1" x14ac:dyDescent="0.2">
      <c r="A204" s="80" t="s">
        <v>221</v>
      </c>
      <c r="B204" s="103"/>
      <c r="C204" s="81">
        <f>IFERROR(VLOOKUP(B204,'Egyéni lista'!$B$4:$L$263,2,0),0)</f>
        <v>0</v>
      </c>
      <c r="D204" s="82">
        <f>IFERROR(VLOOKUP(B204,'Egyéni lista'!$B$4:$L$263,3,0),0)</f>
        <v>0</v>
      </c>
      <c r="E204" s="30">
        <f>IFERROR(VLOOKUP(B204,'Egyéni lista'!$B$4:$L$263,4,0),0)</f>
        <v>0</v>
      </c>
      <c r="F204" s="30">
        <f>IFERROR(VLOOKUP(B204,'Egyéni lista'!$B$4:$L$263,5,0),0)</f>
        <v>0</v>
      </c>
      <c r="G204" s="30">
        <f>IFERROR(VLOOKUP(B204,'Egyéni lista'!$B$4:$L$263,6,0),0)</f>
        <v>0</v>
      </c>
      <c r="H204" s="30">
        <f>IFERROR(VLOOKUP(B204,'Egyéni lista'!$B$4:$L$263,7,0),0)</f>
        <v>0</v>
      </c>
      <c r="I204" s="126">
        <f>IFERROR(VLOOKUP(B204,'Egyéni lista'!$B$4:$L$263,8,0),0)</f>
        <v>0</v>
      </c>
      <c r="J204" s="132">
        <f>IFERROR(VLOOKUP(B204,'Egyéni lista'!$B$4:$L$263,9,0),0)</f>
        <v>0</v>
      </c>
      <c r="K204" s="26">
        <f>IFERROR(VLOOKUP(B204,'Egyéni lista'!$B$4:$L$263,10,0),0)</f>
        <v>0</v>
      </c>
      <c r="L204" s="87">
        <f>IFERROR(VLOOKUP(B204,'Egyéni lista'!$B$4:$L$263,11,0),0)</f>
        <v>0</v>
      </c>
    </row>
    <row r="205" spans="1:12" ht="15" hidden="1" customHeight="1" x14ac:dyDescent="0.2">
      <c r="A205" s="80" t="s">
        <v>222</v>
      </c>
      <c r="B205" s="103"/>
      <c r="C205" s="81">
        <f>IFERROR(VLOOKUP(B205,'Egyéni lista'!$B$4:$L$263,2,0),0)</f>
        <v>0</v>
      </c>
      <c r="D205" s="82">
        <f>IFERROR(VLOOKUP(B205,'Egyéni lista'!$B$4:$L$263,3,0),0)</f>
        <v>0</v>
      </c>
      <c r="E205" s="30">
        <f>IFERROR(VLOOKUP(B205,'Egyéni lista'!$B$4:$L$263,4,0),0)</f>
        <v>0</v>
      </c>
      <c r="F205" s="30">
        <f>IFERROR(VLOOKUP(B205,'Egyéni lista'!$B$4:$L$263,5,0),0)</f>
        <v>0</v>
      </c>
      <c r="G205" s="30">
        <f>IFERROR(VLOOKUP(B205,'Egyéni lista'!$B$4:$L$263,6,0),0)</f>
        <v>0</v>
      </c>
      <c r="H205" s="30">
        <f>IFERROR(VLOOKUP(B205,'Egyéni lista'!$B$4:$L$263,7,0),0)</f>
        <v>0</v>
      </c>
      <c r="I205" s="126">
        <f>IFERROR(VLOOKUP(B205,'Egyéni lista'!$B$4:$L$263,8,0),0)</f>
        <v>0</v>
      </c>
      <c r="J205" s="132">
        <f>IFERROR(VLOOKUP(B205,'Egyéni lista'!$B$4:$L$263,9,0),0)</f>
        <v>0</v>
      </c>
      <c r="K205" s="26">
        <f>IFERROR(VLOOKUP(B205,'Egyéni lista'!$B$4:$L$263,10,0),0)</f>
        <v>0</v>
      </c>
      <c r="L205" s="87">
        <f>IFERROR(VLOOKUP(B205,'Egyéni lista'!$B$4:$L$263,11,0),0)</f>
        <v>0</v>
      </c>
    </row>
    <row r="206" spans="1:12" ht="15" hidden="1" customHeight="1" x14ac:dyDescent="0.2">
      <c r="A206" s="80" t="s">
        <v>223</v>
      </c>
      <c r="B206" s="103"/>
      <c r="C206" s="81">
        <f>IFERROR(VLOOKUP(B206,'Egyéni lista'!$B$4:$L$263,2,0),0)</f>
        <v>0</v>
      </c>
      <c r="D206" s="82">
        <f>IFERROR(VLOOKUP(B206,'Egyéni lista'!$B$4:$L$263,3,0),0)</f>
        <v>0</v>
      </c>
      <c r="E206" s="30">
        <f>IFERROR(VLOOKUP(B206,'Egyéni lista'!$B$4:$L$263,4,0),0)</f>
        <v>0</v>
      </c>
      <c r="F206" s="30">
        <f>IFERROR(VLOOKUP(B206,'Egyéni lista'!$B$4:$L$263,5,0),0)</f>
        <v>0</v>
      </c>
      <c r="G206" s="30">
        <f>IFERROR(VLOOKUP(B206,'Egyéni lista'!$B$4:$L$263,6,0),0)</f>
        <v>0</v>
      </c>
      <c r="H206" s="30">
        <f>IFERROR(VLOOKUP(B206,'Egyéni lista'!$B$4:$L$263,7,0),0)</f>
        <v>0</v>
      </c>
      <c r="I206" s="126">
        <f>IFERROR(VLOOKUP(B206,'Egyéni lista'!$B$4:$L$263,8,0),0)</f>
        <v>0</v>
      </c>
      <c r="J206" s="132">
        <f>IFERROR(VLOOKUP(B206,'Egyéni lista'!$B$4:$L$263,9,0),0)</f>
        <v>0</v>
      </c>
      <c r="K206" s="26">
        <f>IFERROR(VLOOKUP(B206,'Egyéni lista'!$B$4:$L$263,10,0),0)</f>
        <v>0</v>
      </c>
      <c r="L206" s="87">
        <f>IFERROR(VLOOKUP(B206,'Egyéni lista'!$B$4:$L$263,11,0),0)</f>
        <v>0</v>
      </c>
    </row>
    <row r="207" spans="1:12" ht="15.75" hidden="1" customHeight="1" x14ac:dyDescent="0.2">
      <c r="A207" s="80" t="s">
        <v>224</v>
      </c>
      <c r="B207" s="103"/>
      <c r="C207" s="81">
        <f>IFERROR(VLOOKUP(B207,'Egyéni lista'!$B$4:$L$263,2,0),0)</f>
        <v>0</v>
      </c>
      <c r="D207" s="82">
        <f>IFERROR(VLOOKUP(B207,'Egyéni lista'!$B$4:$L$263,3,0),0)</f>
        <v>0</v>
      </c>
      <c r="E207" s="30">
        <f>IFERROR(VLOOKUP(B207,'Egyéni lista'!$B$4:$L$263,4,0),0)</f>
        <v>0</v>
      </c>
      <c r="F207" s="30">
        <f>IFERROR(VLOOKUP(B207,'Egyéni lista'!$B$4:$L$263,5,0),0)</f>
        <v>0</v>
      </c>
      <c r="G207" s="30">
        <f>IFERROR(VLOOKUP(B207,'Egyéni lista'!$B$4:$L$263,6,0),0)</f>
        <v>0</v>
      </c>
      <c r="H207" s="30">
        <f>IFERROR(VLOOKUP(B207,'Egyéni lista'!$B$4:$L$263,7,0),0)</f>
        <v>0</v>
      </c>
      <c r="I207" s="126">
        <f>IFERROR(VLOOKUP(B207,'Egyéni lista'!$B$4:$L$263,8,0),0)</f>
        <v>0</v>
      </c>
      <c r="J207" s="132">
        <f>IFERROR(VLOOKUP(B207,'Egyéni lista'!$B$4:$L$263,9,0),0)</f>
        <v>0</v>
      </c>
      <c r="K207" s="26">
        <f>IFERROR(VLOOKUP(B207,'Egyéni lista'!$B$4:$L$263,10,0),0)</f>
        <v>0</v>
      </c>
      <c r="L207" s="87">
        <f>IFERROR(VLOOKUP(B207,'Egyéni lista'!$B$4:$L$263,11,0),0)</f>
        <v>0</v>
      </c>
    </row>
    <row r="208" spans="1:12" ht="15" hidden="1" customHeight="1" x14ac:dyDescent="0.2">
      <c r="A208" s="80" t="s">
        <v>225</v>
      </c>
      <c r="B208" s="103"/>
      <c r="C208" s="81">
        <f>IFERROR(VLOOKUP(B208,'Egyéni lista'!$B$4:$L$263,2,0),0)</f>
        <v>0</v>
      </c>
      <c r="D208" s="82">
        <f>IFERROR(VLOOKUP(B208,'Egyéni lista'!$B$4:$L$263,3,0),0)</f>
        <v>0</v>
      </c>
      <c r="E208" s="30">
        <f>IFERROR(VLOOKUP(B208,'Egyéni lista'!$B$4:$L$263,4,0),0)</f>
        <v>0</v>
      </c>
      <c r="F208" s="30">
        <f>IFERROR(VLOOKUP(B208,'Egyéni lista'!$B$4:$L$263,5,0),0)</f>
        <v>0</v>
      </c>
      <c r="G208" s="30">
        <f>IFERROR(VLOOKUP(B208,'Egyéni lista'!$B$4:$L$263,6,0),0)</f>
        <v>0</v>
      </c>
      <c r="H208" s="30">
        <f>IFERROR(VLOOKUP(B208,'Egyéni lista'!$B$4:$L$263,7,0),0)</f>
        <v>0</v>
      </c>
      <c r="I208" s="126">
        <f>IFERROR(VLOOKUP(B208,'Egyéni lista'!$B$4:$L$263,8,0),0)</f>
        <v>0</v>
      </c>
      <c r="J208" s="132">
        <f>IFERROR(VLOOKUP(B208,'Egyéni lista'!$B$4:$L$263,9,0),0)</f>
        <v>0</v>
      </c>
      <c r="K208" s="26">
        <f>IFERROR(VLOOKUP(B208,'Egyéni lista'!$B$4:$L$263,10,0),0)</f>
        <v>0</v>
      </c>
      <c r="L208" s="87">
        <f>IFERROR(VLOOKUP(B208,'Egyéni lista'!$B$4:$L$263,11,0),0)</f>
        <v>0</v>
      </c>
    </row>
    <row r="209" spans="1:12" ht="15" hidden="1" customHeight="1" x14ac:dyDescent="0.2">
      <c r="A209" s="80" t="s">
        <v>226</v>
      </c>
      <c r="B209" s="103"/>
      <c r="C209" s="81">
        <f>IFERROR(VLOOKUP(B209,'Egyéni lista'!$B$4:$L$263,2,0),0)</f>
        <v>0</v>
      </c>
      <c r="D209" s="82">
        <f>IFERROR(VLOOKUP(B209,'Egyéni lista'!$B$4:$L$263,3,0),0)</f>
        <v>0</v>
      </c>
      <c r="E209" s="30">
        <f>IFERROR(VLOOKUP(B209,'Egyéni lista'!$B$4:$L$263,4,0),0)</f>
        <v>0</v>
      </c>
      <c r="F209" s="30">
        <f>IFERROR(VLOOKUP(B209,'Egyéni lista'!$B$4:$L$263,5,0),0)</f>
        <v>0</v>
      </c>
      <c r="G209" s="30">
        <f>IFERROR(VLOOKUP(B209,'Egyéni lista'!$B$4:$L$263,6,0),0)</f>
        <v>0</v>
      </c>
      <c r="H209" s="30">
        <f>IFERROR(VLOOKUP(B209,'Egyéni lista'!$B$4:$L$263,7,0),0)</f>
        <v>0</v>
      </c>
      <c r="I209" s="126">
        <f>IFERROR(VLOOKUP(B209,'Egyéni lista'!$B$4:$L$263,8,0),0)</f>
        <v>0</v>
      </c>
      <c r="J209" s="132">
        <f>IFERROR(VLOOKUP(B209,'Egyéni lista'!$B$4:$L$263,9,0),0)</f>
        <v>0</v>
      </c>
      <c r="K209" s="26">
        <f>IFERROR(VLOOKUP(B209,'Egyéni lista'!$B$4:$L$263,10,0),0)</f>
        <v>0</v>
      </c>
      <c r="L209" s="87">
        <f>IFERROR(VLOOKUP(B209,'Egyéni lista'!$B$4:$L$263,11,0),0)</f>
        <v>0</v>
      </c>
    </row>
    <row r="210" spans="1:12" ht="15" hidden="1" customHeight="1" x14ac:dyDescent="0.2">
      <c r="A210" s="80" t="s">
        <v>227</v>
      </c>
      <c r="B210" s="103"/>
      <c r="C210" s="81">
        <f>IFERROR(VLOOKUP(B210,'Egyéni lista'!$B$4:$L$263,2,0),0)</f>
        <v>0</v>
      </c>
      <c r="D210" s="82">
        <f>IFERROR(VLOOKUP(B210,'Egyéni lista'!$B$4:$L$263,3,0),0)</f>
        <v>0</v>
      </c>
      <c r="E210" s="30">
        <f>IFERROR(VLOOKUP(B210,'Egyéni lista'!$B$4:$L$263,4,0),0)</f>
        <v>0</v>
      </c>
      <c r="F210" s="30">
        <f>IFERROR(VLOOKUP(B210,'Egyéni lista'!$B$4:$L$263,5,0),0)</f>
        <v>0</v>
      </c>
      <c r="G210" s="30">
        <f>IFERROR(VLOOKUP(B210,'Egyéni lista'!$B$4:$L$263,6,0),0)</f>
        <v>0</v>
      </c>
      <c r="H210" s="30">
        <f>IFERROR(VLOOKUP(B210,'Egyéni lista'!$B$4:$L$263,7,0),0)</f>
        <v>0</v>
      </c>
      <c r="I210" s="126">
        <f>IFERROR(VLOOKUP(B210,'Egyéni lista'!$B$4:$L$263,8,0),0)</f>
        <v>0</v>
      </c>
      <c r="J210" s="132">
        <f>IFERROR(VLOOKUP(B210,'Egyéni lista'!$B$4:$L$263,9,0),0)</f>
        <v>0</v>
      </c>
      <c r="K210" s="26">
        <f>IFERROR(VLOOKUP(B210,'Egyéni lista'!$B$4:$L$263,10,0),0)</f>
        <v>0</v>
      </c>
      <c r="L210" s="87">
        <f>IFERROR(VLOOKUP(B210,'Egyéni lista'!$B$4:$L$263,11,0),0)</f>
        <v>0</v>
      </c>
    </row>
    <row r="211" spans="1:12" ht="15.75" hidden="1" customHeight="1" x14ac:dyDescent="0.2">
      <c r="A211" s="80" t="s">
        <v>228</v>
      </c>
      <c r="B211" s="103"/>
      <c r="C211" s="81">
        <f>IFERROR(VLOOKUP(B211,'Egyéni lista'!$B$4:$L$263,2,0),0)</f>
        <v>0</v>
      </c>
      <c r="D211" s="82">
        <f>IFERROR(VLOOKUP(B211,'Egyéni lista'!$B$4:$L$263,3,0),0)</f>
        <v>0</v>
      </c>
      <c r="E211" s="30">
        <f>IFERROR(VLOOKUP(B211,'Egyéni lista'!$B$4:$L$263,4,0),0)</f>
        <v>0</v>
      </c>
      <c r="F211" s="30">
        <f>IFERROR(VLOOKUP(B211,'Egyéni lista'!$B$4:$L$263,5,0),0)</f>
        <v>0</v>
      </c>
      <c r="G211" s="30">
        <f>IFERROR(VLOOKUP(B211,'Egyéni lista'!$B$4:$L$263,6,0),0)</f>
        <v>0</v>
      </c>
      <c r="H211" s="30">
        <f>IFERROR(VLOOKUP(B211,'Egyéni lista'!$B$4:$L$263,7,0),0)</f>
        <v>0</v>
      </c>
      <c r="I211" s="126">
        <f>IFERROR(VLOOKUP(B211,'Egyéni lista'!$B$4:$L$263,8,0),0)</f>
        <v>0</v>
      </c>
      <c r="J211" s="132">
        <f>IFERROR(VLOOKUP(B211,'Egyéni lista'!$B$4:$L$263,9,0),0)</f>
        <v>0</v>
      </c>
      <c r="K211" s="26">
        <f>IFERROR(VLOOKUP(B211,'Egyéni lista'!$B$4:$L$263,10,0),0)</f>
        <v>0</v>
      </c>
      <c r="L211" s="87">
        <f>IFERROR(VLOOKUP(B211,'Egyéni lista'!$B$4:$L$263,11,0),0)</f>
        <v>0</v>
      </c>
    </row>
    <row r="212" spans="1:12" ht="15" hidden="1" customHeight="1" x14ac:dyDescent="0.2">
      <c r="A212" s="80" t="s">
        <v>229</v>
      </c>
      <c r="B212" s="103"/>
      <c r="C212" s="81">
        <f>IFERROR(VLOOKUP(B212,'Egyéni lista'!$B$4:$L$263,2,0),0)</f>
        <v>0</v>
      </c>
      <c r="D212" s="82">
        <f>IFERROR(VLOOKUP(B212,'Egyéni lista'!$B$4:$L$263,3,0),0)</f>
        <v>0</v>
      </c>
      <c r="E212" s="30">
        <f>IFERROR(VLOOKUP(B212,'Egyéni lista'!$B$4:$L$263,4,0),0)</f>
        <v>0</v>
      </c>
      <c r="F212" s="30">
        <f>IFERROR(VLOOKUP(B212,'Egyéni lista'!$B$4:$L$263,5,0),0)</f>
        <v>0</v>
      </c>
      <c r="G212" s="30">
        <f>IFERROR(VLOOKUP(B212,'Egyéni lista'!$B$4:$L$263,6,0),0)</f>
        <v>0</v>
      </c>
      <c r="H212" s="30">
        <f>IFERROR(VLOOKUP(B212,'Egyéni lista'!$B$4:$L$263,7,0),0)</f>
        <v>0</v>
      </c>
      <c r="I212" s="126">
        <f>IFERROR(VLOOKUP(B212,'Egyéni lista'!$B$4:$L$263,8,0),0)</f>
        <v>0</v>
      </c>
      <c r="J212" s="132">
        <f>IFERROR(VLOOKUP(B212,'Egyéni lista'!$B$4:$L$263,9,0),0)</f>
        <v>0</v>
      </c>
      <c r="K212" s="26">
        <f>IFERROR(VLOOKUP(B212,'Egyéni lista'!$B$4:$L$263,10,0),0)</f>
        <v>0</v>
      </c>
      <c r="L212" s="87">
        <f>IFERROR(VLOOKUP(B212,'Egyéni lista'!$B$4:$L$263,11,0),0)</f>
        <v>0</v>
      </c>
    </row>
    <row r="213" spans="1:12" ht="15" hidden="1" customHeight="1" x14ac:dyDescent="0.2">
      <c r="A213" s="80" t="s">
        <v>230</v>
      </c>
      <c r="B213" s="103"/>
      <c r="C213" s="81">
        <f>IFERROR(VLOOKUP(B213,'Egyéni lista'!$B$4:$L$263,2,0),0)</f>
        <v>0</v>
      </c>
      <c r="D213" s="82">
        <f>IFERROR(VLOOKUP(B213,'Egyéni lista'!$B$4:$L$263,3,0),0)</f>
        <v>0</v>
      </c>
      <c r="E213" s="30">
        <f>IFERROR(VLOOKUP(B213,'Egyéni lista'!$B$4:$L$263,4,0),0)</f>
        <v>0</v>
      </c>
      <c r="F213" s="30">
        <f>IFERROR(VLOOKUP(B213,'Egyéni lista'!$B$4:$L$263,5,0),0)</f>
        <v>0</v>
      </c>
      <c r="G213" s="30">
        <f>IFERROR(VLOOKUP(B213,'Egyéni lista'!$B$4:$L$263,6,0),0)</f>
        <v>0</v>
      </c>
      <c r="H213" s="30">
        <f>IFERROR(VLOOKUP(B213,'Egyéni lista'!$B$4:$L$263,7,0),0)</f>
        <v>0</v>
      </c>
      <c r="I213" s="126">
        <f>IFERROR(VLOOKUP(B213,'Egyéni lista'!$B$4:$L$263,8,0),0)</f>
        <v>0</v>
      </c>
      <c r="J213" s="132">
        <f>IFERROR(VLOOKUP(B213,'Egyéni lista'!$B$4:$L$263,9,0),0)</f>
        <v>0</v>
      </c>
      <c r="K213" s="26">
        <f>IFERROR(VLOOKUP(B213,'Egyéni lista'!$B$4:$L$263,10,0),0)</f>
        <v>0</v>
      </c>
      <c r="L213" s="87">
        <f>IFERROR(VLOOKUP(B213,'Egyéni lista'!$B$4:$L$263,11,0),0)</f>
        <v>0</v>
      </c>
    </row>
    <row r="214" spans="1:12" ht="15" hidden="1" customHeight="1" x14ac:dyDescent="0.2">
      <c r="A214" s="80" t="s">
        <v>231</v>
      </c>
      <c r="B214" s="103"/>
      <c r="C214" s="81">
        <f>IFERROR(VLOOKUP(B214,'Egyéni lista'!$B$4:$L$263,2,0),0)</f>
        <v>0</v>
      </c>
      <c r="D214" s="82">
        <f>IFERROR(VLOOKUP(B214,'Egyéni lista'!$B$4:$L$263,3,0),0)</f>
        <v>0</v>
      </c>
      <c r="E214" s="30">
        <f>IFERROR(VLOOKUP(B214,'Egyéni lista'!$B$4:$L$263,4,0),0)</f>
        <v>0</v>
      </c>
      <c r="F214" s="30">
        <f>IFERROR(VLOOKUP(B214,'Egyéni lista'!$B$4:$L$263,5,0),0)</f>
        <v>0</v>
      </c>
      <c r="G214" s="30">
        <f>IFERROR(VLOOKUP(B214,'Egyéni lista'!$B$4:$L$263,6,0),0)</f>
        <v>0</v>
      </c>
      <c r="H214" s="30">
        <f>IFERROR(VLOOKUP(B214,'Egyéni lista'!$B$4:$L$263,7,0),0)</f>
        <v>0</v>
      </c>
      <c r="I214" s="126">
        <f>IFERROR(VLOOKUP(B214,'Egyéni lista'!$B$4:$L$263,8,0),0)</f>
        <v>0</v>
      </c>
      <c r="J214" s="132">
        <f>IFERROR(VLOOKUP(B214,'Egyéni lista'!$B$4:$L$263,9,0),0)</f>
        <v>0</v>
      </c>
      <c r="K214" s="26">
        <f>IFERROR(VLOOKUP(B214,'Egyéni lista'!$B$4:$L$263,10,0),0)</f>
        <v>0</v>
      </c>
      <c r="L214" s="87">
        <f>IFERROR(VLOOKUP(B214,'Egyéni lista'!$B$4:$L$263,11,0),0)</f>
        <v>0</v>
      </c>
    </row>
    <row r="215" spans="1:12" ht="15.75" hidden="1" customHeight="1" x14ac:dyDescent="0.2">
      <c r="A215" s="80" t="s">
        <v>232</v>
      </c>
      <c r="B215" s="103"/>
      <c r="C215" s="81">
        <f>IFERROR(VLOOKUP(B215,'Egyéni lista'!$B$4:$L$263,2,0),0)</f>
        <v>0</v>
      </c>
      <c r="D215" s="82">
        <f>IFERROR(VLOOKUP(B215,'Egyéni lista'!$B$4:$L$263,3,0),0)</f>
        <v>0</v>
      </c>
      <c r="E215" s="30">
        <f>IFERROR(VLOOKUP(B215,'Egyéni lista'!$B$4:$L$263,4,0),0)</f>
        <v>0</v>
      </c>
      <c r="F215" s="30">
        <f>IFERROR(VLOOKUP(B215,'Egyéni lista'!$B$4:$L$263,5,0),0)</f>
        <v>0</v>
      </c>
      <c r="G215" s="30">
        <f>IFERROR(VLOOKUP(B215,'Egyéni lista'!$B$4:$L$263,6,0),0)</f>
        <v>0</v>
      </c>
      <c r="H215" s="30">
        <f>IFERROR(VLOOKUP(B215,'Egyéni lista'!$B$4:$L$263,7,0),0)</f>
        <v>0</v>
      </c>
      <c r="I215" s="126">
        <f>IFERROR(VLOOKUP(B215,'Egyéni lista'!$B$4:$L$263,8,0),0)</f>
        <v>0</v>
      </c>
      <c r="J215" s="132">
        <f>IFERROR(VLOOKUP(B215,'Egyéni lista'!$B$4:$L$263,9,0),0)</f>
        <v>0</v>
      </c>
      <c r="K215" s="26">
        <f>IFERROR(VLOOKUP(B215,'Egyéni lista'!$B$4:$L$263,10,0),0)</f>
        <v>0</v>
      </c>
      <c r="L215" s="87">
        <f>IFERROR(VLOOKUP(B215,'Egyéni lista'!$B$4:$L$263,11,0),0)</f>
        <v>0</v>
      </c>
    </row>
    <row r="216" spans="1:12" ht="15" hidden="1" customHeight="1" x14ac:dyDescent="0.2">
      <c r="A216" s="80" t="s">
        <v>233</v>
      </c>
      <c r="B216" s="103"/>
      <c r="C216" s="81">
        <f>IFERROR(VLOOKUP(B216,'Egyéni lista'!$B$4:$L$263,2,0),0)</f>
        <v>0</v>
      </c>
      <c r="D216" s="82">
        <f>IFERROR(VLOOKUP(B216,'Egyéni lista'!$B$4:$L$263,3,0),0)</f>
        <v>0</v>
      </c>
      <c r="E216" s="30">
        <f>IFERROR(VLOOKUP(B216,'Egyéni lista'!$B$4:$L$263,4,0),0)</f>
        <v>0</v>
      </c>
      <c r="F216" s="30">
        <f>IFERROR(VLOOKUP(B216,'Egyéni lista'!$B$4:$L$263,5,0),0)</f>
        <v>0</v>
      </c>
      <c r="G216" s="30">
        <f>IFERROR(VLOOKUP(B216,'Egyéni lista'!$B$4:$L$263,6,0),0)</f>
        <v>0</v>
      </c>
      <c r="H216" s="30">
        <f>IFERROR(VLOOKUP(B216,'Egyéni lista'!$B$4:$L$263,7,0),0)</f>
        <v>0</v>
      </c>
      <c r="I216" s="126">
        <f>IFERROR(VLOOKUP(B216,'Egyéni lista'!$B$4:$L$263,8,0),0)</f>
        <v>0</v>
      </c>
      <c r="J216" s="132">
        <f>IFERROR(VLOOKUP(B216,'Egyéni lista'!$B$4:$L$263,9,0),0)</f>
        <v>0</v>
      </c>
      <c r="K216" s="26">
        <f>IFERROR(VLOOKUP(B216,'Egyéni lista'!$B$4:$L$263,10,0),0)</f>
        <v>0</v>
      </c>
      <c r="L216" s="87">
        <f>IFERROR(VLOOKUP(B216,'Egyéni lista'!$B$4:$L$263,11,0),0)</f>
        <v>0</v>
      </c>
    </row>
    <row r="217" spans="1:12" ht="15" hidden="1" customHeight="1" x14ac:dyDescent="0.2">
      <c r="A217" s="80" t="s">
        <v>234</v>
      </c>
      <c r="B217" s="103"/>
      <c r="C217" s="81">
        <f>IFERROR(VLOOKUP(B217,'Egyéni lista'!$B$4:$L$263,2,0),0)</f>
        <v>0</v>
      </c>
      <c r="D217" s="82">
        <f>IFERROR(VLOOKUP(B217,'Egyéni lista'!$B$4:$L$263,3,0),0)</f>
        <v>0</v>
      </c>
      <c r="E217" s="30">
        <f>IFERROR(VLOOKUP(B217,'Egyéni lista'!$B$4:$L$263,4,0),0)</f>
        <v>0</v>
      </c>
      <c r="F217" s="30">
        <f>IFERROR(VLOOKUP(B217,'Egyéni lista'!$B$4:$L$263,5,0),0)</f>
        <v>0</v>
      </c>
      <c r="G217" s="30">
        <f>IFERROR(VLOOKUP(B217,'Egyéni lista'!$B$4:$L$263,6,0),0)</f>
        <v>0</v>
      </c>
      <c r="H217" s="30">
        <f>IFERROR(VLOOKUP(B217,'Egyéni lista'!$B$4:$L$263,7,0),0)</f>
        <v>0</v>
      </c>
      <c r="I217" s="126">
        <f>IFERROR(VLOOKUP(B217,'Egyéni lista'!$B$4:$L$263,8,0),0)</f>
        <v>0</v>
      </c>
      <c r="J217" s="132">
        <f>IFERROR(VLOOKUP(B217,'Egyéni lista'!$B$4:$L$263,9,0),0)</f>
        <v>0</v>
      </c>
      <c r="K217" s="26">
        <f>IFERROR(VLOOKUP(B217,'Egyéni lista'!$B$4:$L$263,10,0),0)</f>
        <v>0</v>
      </c>
      <c r="L217" s="87">
        <f>IFERROR(VLOOKUP(B217,'Egyéni lista'!$B$4:$L$263,11,0),0)</f>
        <v>0</v>
      </c>
    </row>
    <row r="218" spans="1:12" ht="15" hidden="1" customHeight="1" x14ac:dyDescent="0.2">
      <c r="A218" s="80" t="s">
        <v>235</v>
      </c>
      <c r="B218" s="103"/>
      <c r="C218" s="81">
        <f>IFERROR(VLOOKUP(B218,'Egyéni lista'!$B$4:$L$263,2,0),0)</f>
        <v>0</v>
      </c>
      <c r="D218" s="82">
        <f>IFERROR(VLOOKUP(B218,'Egyéni lista'!$B$4:$L$263,3,0),0)</f>
        <v>0</v>
      </c>
      <c r="E218" s="30">
        <f>IFERROR(VLOOKUP(B218,'Egyéni lista'!$B$4:$L$263,4,0),0)</f>
        <v>0</v>
      </c>
      <c r="F218" s="30">
        <f>IFERROR(VLOOKUP(B218,'Egyéni lista'!$B$4:$L$263,5,0),0)</f>
        <v>0</v>
      </c>
      <c r="G218" s="30">
        <f>IFERROR(VLOOKUP(B218,'Egyéni lista'!$B$4:$L$263,6,0),0)</f>
        <v>0</v>
      </c>
      <c r="H218" s="30">
        <f>IFERROR(VLOOKUP(B218,'Egyéni lista'!$B$4:$L$263,7,0),0)</f>
        <v>0</v>
      </c>
      <c r="I218" s="126">
        <f>IFERROR(VLOOKUP(B218,'Egyéni lista'!$B$4:$L$263,8,0),0)</f>
        <v>0</v>
      </c>
      <c r="J218" s="132">
        <f>IFERROR(VLOOKUP(B218,'Egyéni lista'!$B$4:$L$263,9,0),0)</f>
        <v>0</v>
      </c>
      <c r="K218" s="26">
        <f>IFERROR(VLOOKUP(B218,'Egyéni lista'!$B$4:$L$263,10,0),0)</f>
        <v>0</v>
      </c>
      <c r="L218" s="87">
        <f>IFERROR(VLOOKUP(B218,'Egyéni lista'!$B$4:$L$263,11,0),0)</f>
        <v>0</v>
      </c>
    </row>
    <row r="219" spans="1:12" ht="15.75" hidden="1" customHeight="1" x14ac:dyDescent="0.2">
      <c r="A219" s="80" t="s">
        <v>236</v>
      </c>
      <c r="B219" s="103"/>
      <c r="C219" s="81">
        <f>IFERROR(VLOOKUP(B219,'Egyéni lista'!$B$4:$L$263,2,0),0)</f>
        <v>0</v>
      </c>
      <c r="D219" s="82">
        <f>IFERROR(VLOOKUP(B219,'Egyéni lista'!$B$4:$L$263,3,0),0)</f>
        <v>0</v>
      </c>
      <c r="E219" s="30">
        <f>IFERROR(VLOOKUP(B219,'Egyéni lista'!$B$4:$L$263,4,0),0)</f>
        <v>0</v>
      </c>
      <c r="F219" s="30">
        <f>IFERROR(VLOOKUP(B219,'Egyéni lista'!$B$4:$L$263,5,0),0)</f>
        <v>0</v>
      </c>
      <c r="G219" s="30">
        <f>IFERROR(VLOOKUP(B219,'Egyéni lista'!$B$4:$L$263,6,0),0)</f>
        <v>0</v>
      </c>
      <c r="H219" s="30">
        <f>IFERROR(VLOOKUP(B219,'Egyéni lista'!$B$4:$L$263,7,0),0)</f>
        <v>0</v>
      </c>
      <c r="I219" s="126">
        <f>IFERROR(VLOOKUP(B219,'Egyéni lista'!$B$4:$L$263,8,0),0)</f>
        <v>0</v>
      </c>
      <c r="J219" s="132">
        <f>IFERROR(VLOOKUP(B219,'Egyéni lista'!$B$4:$L$263,9,0),0)</f>
        <v>0</v>
      </c>
      <c r="K219" s="26">
        <f>IFERROR(VLOOKUP(B219,'Egyéni lista'!$B$4:$L$263,10,0),0)</f>
        <v>0</v>
      </c>
      <c r="L219" s="87">
        <f>IFERROR(VLOOKUP(B219,'Egyéni lista'!$B$4:$L$263,11,0),0)</f>
        <v>0</v>
      </c>
    </row>
    <row r="220" spans="1:12" ht="15" hidden="1" customHeight="1" x14ac:dyDescent="0.2">
      <c r="A220" s="80" t="s">
        <v>237</v>
      </c>
      <c r="B220" s="103"/>
      <c r="C220" s="81">
        <f>IFERROR(VLOOKUP(B220,'Egyéni lista'!$B$4:$L$263,2,0),0)</f>
        <v>0</v>
      </c>
      <c r="D220" s="82">
        <f>IFERROR(VLOOKUP(B220,'Egyéni lista'!$B$4:$L$263,3,0),0)</f>
        <v>0</v>
      </c>
      <c r="E220" s="30">
        <f>IFERROR(VLOOKUP(B220,'Egyéni lista'!$B$4:$L$263,4,0),0)</f>
        <v>0</v>
      </c>
      <c r="F220" s="30">
        <f>IFERROR(VLOOKUP(B220,'Egyéni lista'!$B$4:$L$263,5,0),0)</f>
        <v>0</v>
      </c>
      <c r="G220" s="30">
        <f>IFERROR(VLOOKUP(B220,'Egyéni lista'!$B$4:$L$263,6,0),0)</f>
        <v>0</v>
      </c>
      <c r="H220" s="30">
        <f>IFERROR(VLOOKUP(B220,'Egyéni lista'!$B$4:$L$263,7,0),0)</f>
        <v>0</v>
      </c>
      <c r="I220" s="126">
        <f>IFERROR(VLOOKUP(B220,'Egyéni lista'!$B$4:$L$263,8,0),0)</f>
        <v>0</v>
      </c>
      <c r="J220" s="132">
        <f>IFERROR(VLOOKUP(B220,'Egyéni lista'!$B$4:$L$263,9,0),0)</f>
        <v>0</v>
      </c>
      <c r="K220" s="26">
        <f>IFERROR(VLOOKUP(B220,'Egyéni lista'!$B$4:$L$263,10,0),0)</f>
        <v>0</v>
      </c>
      <c r="L220" s="87">
        <f>IFERROR(VLOOKUP(B220,'Egyéni lista'!$B$4:$L$263,11,0),0)</f>
        <v>0</v>
      </c>
    </row>
    <row r="221" spans="1:12" ht="15" hidden="1" customHeight="1" x14ac:dyDescent="0.2">
      <c r="A221" s="80" t="s">
        <v>238</v>
      </c>
      <c r="B221" s="103"/>
      <c r="C221" s="81">
        <f>IFERROR(VLOOKUP(B221,'Egyéni lista'!$B$4:$L$263,2,0),0)</f>
        <v>0</v>
      </c>
      <c r="D221" s="82">
        <f>IFERROR(VLOOKUP(B221,'Egyéni lista'!$B$4:$L$263,3,0),0)</f>
        <v>0</v>
      </c>
      <c r="E221" s="30">
        <f>IFERROR(VLOOKUP(B221,'Egyéni lista'!$B$4:$L$263,4,0),0)</f>
        <v>0</v>
      </c>
      <c r="F221" s="30">
        <f>IFERROR(VLOOKUP(B221,'Egyéni lista'!$B$4:$L$263,5,0),0)</f>
        <v>0</v>
      </c>
      <c r="G221" s="30">
        <f>IFERROR(VLOOKUP(B221,'Egyéni lista'!$B$4:$L$263,6,0),0)</f>
        <v>0</v>
      </c>
      <c r="H221" s="30">
        <f>IFERROR(VLOOKUP(B221,'Egyéni lista'!$B$4:$L$263,7,0),0)</f>
        <v>0</v>
      </c>
      <c r="I221" s="126">
        <f>IFERROR(VLOOKUP(B221,'Egyéni lista'!$B$4:$L$263,8,0),0)</f>
        <v>0</v>
      </c>
      <c r="J221" s="132">
        <f>IFERROR(VLOOKUP(B221,'Egyéni lista'!$B$4:$L$263,9,0),0)</f>
        <v>0</v>
      </c>
      <c r="K221" s="26">
        <f>IFERROR(VLOOKUP(B221,'Egyéni lista'!$B$4:$L$263,10,0),0)</f>
        <v>0</v>
      </c>
      <c r="L221" s="87">
        <f>IFERROR(VLOOKUP(B221,'Egyéni lista'!$B$4:$L$263,11,0),0)</f>
        <v>0</v>
      </c>
    </row>
    <row r="222" spans="1:12" ht="15" hidden="1" customHeight="1" x14ac:dyDescent="0.2">
      <c r="A222" s="80" t="s">
        <v>239</v>
      </c>
      <c r="B222" s="103"/>
      <c r="C222" s="81">
        <f>IFERROR(VLOOKUP(B222,'Egyéni lista'!$B$4:$L$263,2,0),0)</f>
        <v>0</v>
      </c>
      <c r="D222" s="82">
        <f>IFERROR(VLOOKUP(B222,'Egyéni lista'!$B$4:$L$263,3,0),0)</f>
        <v>0</v>
      </c>
      <c r="E222" s="30">
        <f>IFERROR(VLOOKUP(B222,'Egyéni lista'!$B$4:$L$263,4,0),0)</f>
        <v>0</v>
      </c>
      <c r="F222" s="30">
        <f>IFERROR(VLOOKUP(B222,'Egyéni lista'!$B$4:$L$263,5,0),0)</f>
        <v>0</v>
      </c>
      <c r="G222" s="30">
        <f>IFERROR(VLOOKUP(B222,'Egyéni lista'!$B$4:$L$263,6,0),0)</f>
        <v>0</v>
      </c>
      <c r="H222" s="30">
        <f>IFERROR(VLOOKUP(B222,'Egyéni lista'!$B$4:$L$263,7,0),0)</f>
        <v>0</v>
      </c>
      <c r="I222" s="126">
        <f>IFERROR(VLOOKUP(B222,'Egyéni lista'!$B$4:$L$263,8,0),0)</f>
        <v>0</v>
      </c>
      <c r="J222" s="132">
        <f>IFERROR(VLOOKUP(B222,'Egyéni lista'!$B$4:$L$263,9,0),0)</f>
        <v>0</v>
      </c>
      <c r="K222" s="26">
        <f>IFERROR(VLOOKUP(B222,'Egyéni lista'!$B$4:$L$263,10,0),0)</f>
        <v>0</v>
      </c>
      <c r="L222" s="87">
        <f>IFERROR(VLOOKUP(B222,'Egyéni lista'!$B$4:$L$263,11,0),0)</f>
        <v>0</v>
      </c>
    </row>
    <row r="223" spans="1:12" ht="15.75" hidden="1" customHeight="1" x14ac:dyDescent="0.2">
      <c r="A223" s="80" t="s">
        <v>240</v>
      </c>
      <c r="B223" s="103"/>
      <c r="C223" s="81">
        <f>IFERROR(VLOOKUP(B223,'Egyéni lista'!$B$4:$L$263,2,0),0)</f>
        <v>0</v>
      </c>
      <c r="D223" s="82">
        <f>IFERROR(VLOOKUP(B223,'Egyéni lista'!$B$4:$L$263,3,0),0)</f>
        <v>0</v>
      </c>
      <c r="E223" s="30">
        <f>IFERROR(VLOOKUP(B223,'Egyéni lista'!$B$4:$L$263,4,0),0)</f>
        <v>0</v>
      </c>
      <c r="F223" s="30">
        <f>IFERROR(VLOOKUP(B223,'Egyéni lista'!$B$4:$L$263,5,0),0)</f>
        <v>0</v>
      </c>
      <c r="G223" s="30">
        <f>IFERROR(VLOOKUP(B223,'Egyéni lista'!$B$4:$L$263,6,0),0)</f>
        <v>0</v>
      </c>
      <c r="H223" s="30">
        <f>IFERROR(VLOOKUP(B223,'Egyéni lista'!$B$4:$L$263,7,0),0)</f>
        <v>0</v>
      </c>
      <c r="I223" s="126">
        <f>IFERROR(VLOOKUP(B223,'Egyéni lista'!$B$4:$L$263,8,0),0)</f>
        <v>0</v>
      </c>
      <c r="J223" s="132">
        <f>IFERROR(VLOOKUP(B223,'Egyéni lista'!$B$4:$L$263,9,0),0)</f>
        <v>0</v>
      </c>
      <c r="K223" s="26">
        <f>IFERROR(VLOOKUP(B223,'Egyéni lista'!$B$4:$L$263,10,0),0)</f>
        <v>0</v>
      </c>
      <c r="L223" s="87">
        <f>IFERROR(VLOOKUP(B223,'Egyéni lista'!$B$4:$L$263,11,0),0)</f>
        <v>0</v>
      </c>
    </row>
    <row r="224" spans="1:12" ht="15" hidden="1" customHeight="1" x14ac:dyDescent="0.2">
      <c r="A224" s="80" t="s">
        <v>241</v>
      </c>
      <c r="B224" s="103"/>
      <c r="C224" s="81">
        <f>IFERROR(VLOOKUP(B224,'Egyéni lista'!$B$4:$L$263,2,0),0)</f>
        <v>0</v>
      </c>
      <c r="D224" s="82">
        <f>IFERROR(VLOOKUP(B224,'Egyéni lista'!$B$4:$L$263,3,0),0)</f>
        <v>0</v>
      </c>
      <c r="E224" s="30">
        <f>IFERROR(VLOOKUP(B224,'Egyéni lista'!$B$4:$L$263,4,0),0)</f>
        <v>0</v>
      </c>
      <c r="F224" s="30">
        <f>IFERROR(VLOOKUP(B224,'Egyéni lista'!$B$4:$L$263,5,0),0)</f>
        <v>0</v>
      </c>
      <c r="G224" s="30">
        <f>IFERROR(VLOOKUP(B224,'Egyéni lista'!$B$4:$L$263,6,0),0)</f>
        <v>0</v>
      </c>
      <c r="H224" s="30">
        <f>IFERROR(VLOOKUP(B224,'Egyéni lista'!$B$4:$L$263,7,0),0)</f>
        <v>0</v>
      </c>
      <c r="I224" s="126">
        <f>IFERROR(VLOOKUP(B224,'Egyéni lista'!$B$4:$L$263,8,0),0)</f>
        <v>0</v>
      </c>
      <c r="J224" s="132">
        <f>IFERROR(VLOOKUP(B224,'Egyéni lista'!$B$4:$L$263,9,0),0)</f>
        <v>0</v>
      </c>
      <c r="K224" s="26">
        <f>IFERROR(VLOOKUP(B224,'Egyéni lista'!$B$4:$L$263,10,0),0)</f>
        <v>0</v>
      </c>
      <c r="L224" s="87">
        <f>IFERROR(VLOOKUP(B224,'Egyéni lista'!$B$4:$L$263,11,0),0)</f>
        <v>0</v>
      </c>
    </row>
    <row r="225" spans="1:12" ht="15" hidden="1" customHeight="1" x14ac:dyDescent="0.2">
      <c r="A225" s="80" t="s">
        <v>242</v>
      </c>
      <c r="B225" s="103"/>
      <c r="C225" s="81">
        <f>IFERROR(VLOOKUP(B225,'Egyéni lista'!$B$4:$L$263,2,0),0)</f>
        <v>0</v>
      </c>
      <c r="D225" s="82">
        <f>IFERROR(VLOOKUP(B225,'Egyéni lista'!$B$4:$L$263,3,0),0)</f>
        <v>0</v>
      </c>
      <c r="E225" s="30">
        <f>IFERROR(VLOOKUP(B225,'Egyéni lista'!$B$4:$L$263,4,0),0)</f>
        <v>0</v>
      </c>
      <c r="F225" s="30">
        <f>IFERROR(VLOOKUP(B225,'Egyéni lista'!$B$4:$L$263,5,0),0)</f>
        <v>0</v>
      </c>
      <c r="G225" s="30">
        <f>IFERROR(VLOOKUP(B225,'Egyéni lista'!$B$4:$L$263,6,0),0)</f>
        <v>0</v>
      </c>
      <c r="H225" s="30">
        <f>IFERROR(VLOOKUP(B225,'Egyéni lista'!$B$4:$L$263,7,0),0)</f>
        <v>0</v>
      </c>
      <c r="I225" s="126">
        <f>IFERROR(VLOOKUP(B225,'Egyéni lista'!$B$4:$L$263,8,0),0)</f>
        <v>0</v>
      </c>
      <c r="J225" s="132">
        <f>IFERROR(VLOOKUP(B225,'Egyéni lista'!$B$4:$L$263,9,0),0)</f>
        <v>0</v>
      </c>
      <c r="K225" s="26">
        <f>IFERROR(VLOOKUP(B225,'Egyéni lista'!$B$4:$L$263,10,0),0)</f>
        <v>0</v>
      </c>
      <c r="L225" s="87">
        <f>IFERROR(VLOOKUP(B225,'Egyéni lista'!$B$4:$L$263,11,0),0)</f>
        <v>0</v>
      </c>
    </row>
    <row r="226" spans="1:12" ht="15" hidden="1" customHeight="1" x14ac:dyDescent="0.2">
      <c r="A226" s="80" t="s">
        <v>243</v>
      </c>
      <c r="B226" s="103"/>
      <c r="C226" s="81">
        <f>IFERROR(VLOOKUP(B226,'Egyéni lista'!$B$4:$L$263,2,0),0)</f>
        <v>0</v>
      </c>
      <c r="D226" s="82">
        <f>IFERROR(VLOOKUP(B226,'Egyéni lista'!$B$4:$L$263,3,0),0)</f>
        <v>0</v>
      </c>
      <c r="E226" s="30">
        <f>IFERROR(VLOOKUP(B226,'Egyéni lista'!$B$4:$L$263,4,0),0)</f>
        <v>0</v>
      </c>
      <c r="F226" s="30">
        <f>IFERROR(VLOOKUP(B226,'Egyéni lista'!$B$4:$L$263,5,0),0)</f>
        <v>0</v>
      </c>
      <c r="G226" s="30">
        <f>IFERROR(VLOOKUP(B226,'Egyéni lista'!$B$4:$L$263,6,0),0)</f>
        <v>0</v>
      </c>
      <c r="H226" s="30">
        <f>IFERROR(VLOOKUP(B226,'Egyéni lista'!$B$4:$L$263,7,0),0)</f>
        <v>0</v>
      </c>
      <c r="I226" s="126">
        <f>IFERROR(VLOOKUP(B226,'Egyéni lista'!$B$4:$L$263,8,0),0)</f>
        <v>0</v>
      </c>
      <c r="J226" s="132">
        <f>IFERROR(VLOOKUP(B226,'Egyéni lista'!$B$4:$L$263,9,0),0)</f>
        <v>0</v>
      </c>
      <c r="K226" s="26">
        <f>IFERROR(VLOOKUP(B226,'Egyéni lista'!$B$4:$L$263,10,0),0)</f>
        <v>0</v>
      </c>
      <c r="L226" s="87">
        <f>IFERROR(VLOOKUP(B226,'Egyéni lista'!$B$4:$L$263,11,0),0)</f>
        <v>0</v>
      </c>
    </row>
    <row r="227" spans="1:12" ht="15.75" hidden="1" customHeight="1" x14ac:dyDescent="0.2">
      <c r="A227" s="80" t="s">
        <v>244</v>
      </c>
      <c r="B227" s="103"/>
      <c r="C227" s="81">
        <f>IFERROR(VLOOKUP(B227,'Egyéni lista'!$B$4:$L$263,2,0),0)</f>
        <v>0</v>
      </c>
      <c r="D227" s="82">
        <f>IFERROR(VLOOKUP(B227,'Egyéni lista'!$B$4:$L$263,3,0),0)</f>
        <v>0</v>
      </c>
      <c r="E227" s="30">
        <f>IFERROR(VLOOKUP(B227,'Egyéni lista'!$B$4:$L$263,4,0),0)</f>
        <v>0</v>
      </c>
      <c r="F227" s="30">
        <f>IFERROR(VLOOKUP(B227,'Egyéni lista'!$B$4:$L$263,5,0),0)</f>
        <v>0</v>
      </c>
      <c r="G227" s="30">
        <f>IFERROR(VLOOKUP(B227,'Egyéni lista'!$B$4:$L$263,6,0),0)</f>
        <v>0</v>
      </c>
      <c r="H227" s="30">
        <f>IFERROR(VLOOKUP(B227,'Egyéni lista'!$B$4:$L$263,7,0),0)</f>
        <v>0</v>
      </c>
      <c r="I227" s="126">
        <f>IFERROR(VLOOKUP(B227,'Egyéni lista'!$B$4:$L$263,8,0),0)</f>
        <v>0</v>
      </c>
      <c r="J227" s="132">
        <f>IFERROR(VLOOKUP(B227,'Egyéni lista'!$B$4:$L$263,9,0),0)</f>
        <v>0</v>
      </c>
      <c r="K227" s="26">
        <f>IFERROR(VLOOKUP(B227,'Egyéni lista'!$B$4:$L$263,10,0),0)</f>
        <v>0</v>
      </c>
      <c r="L227" s="87">
        <f>IFERROR(VLOOKUP(B227,'Egyéni lista'!$B$4:$L$263,11,0),0)</f>
        <v>0</v>
      </c>
    </row>
    <row r="228" spans="1:12" ht="15" hidden="1" customHeight="1" x14ac:dyDescent="0.2">
      <c r="A228" s="80" t="s">
        <v>245</v>
      </c>
      <c r="B228" s="103"/>
      <c r="C228" s="81">
        <f>IFERROR(VLOOKUP(B228,'Egyéni lista'!$B$4:$L$263,2,0),0)</f>
        <v>0</v>
      </c>
      <c r="D228" s="82">
        <f>IFERROR(VLOOKUP(B228,'Egyéni lista'!$B$4:$L$263,3,0),0)</f>
        <v>0</v>
      </c>
      <c r="E228" s="30">
        <f>IFERROR(VLOOKUP(B228,'Egyéni lista'!$B$4:$L$263,4,0),0)</f>
        <v>0</v>
      </c>
      <c r="F228" s="30">
        <f>IFERROR(VLOOKUP(B228,'Egyéni lista'!$B$4:$L$263,5,0),0)</f>
        <v>0</v>
      </c>
      <c r="G228" s="30">
        <f>IFERROR(VLOOKUP(B228,'Egyéni lista'!$B$4:$L$263,6,0),0)</f>
        <v>0</v>
      </c>
      <c r="H228" s="30">
        <f>IFERROR(VLOOKUP(B228,'Egyéni lista'!$B$4:$L$263,7,0),0)</f>
        <v>0</v>
      </c>
      <c r="I228" s="126">
        <f>IFERROR(VLOOKUP(B228,'Egyéni lista'!$B$4:$L$263,8,0),0)</f>
        <v>0</v>
      </c>
      <c r="J228" s="132">
        <f>IFERROR(VLOOKUP(B228,'Egyéni lista'!$B$4:$L$263,9,0),0)</f>
        <v>0</v>
      </c>
      <c r="K228" s="26">
        <f>IFERROR(VLOOKUP(B228,'Egyéni lista'!$B$4:$L$263,10,0),0)</f>
        <v>0</v>
      </c>
      <c r="L228" s="87">
        <f>IFERROR(VLOOKUP(B228,'Egyéni lista'!$B$4:$L$263,11,0),0)</f>
        <v>0</v>
      </c>
    </row>
    <row r="229" spans="1:12" ht="15" hidden="1" customHeight="1" x14ac:dyDescent="0.2">
      <c r="A229" s="80" t="s">
        <v>246</v>
      </c>
      <c r="B229" s="103"/>
      <c r="C229" s="81">
        <f>IFERROR(VLOOKUP(B229,'Egyéni lista'!$B$4:$L$263,2,0),0)</f>
        <v>0</v>
      </c>
      <c r="D229" s="82">
        <f>IFERROR(VLOOKUP(B229,'Egyéni lista'!$B$4:$L$263,3,0),0)</f>
        <v>0</v>
      </c>
      <c r="E229" s="30">
        <f>IFERROR(VLOOKUP(B229,'Egyéni lista'!$B$4:$L$263,4,0),0)</f>
        <v>0</v>
      </c>
      <c r="F229" s="30">
        <f>IFERROR(VLOOKUP(B229,'Egyéni lista'!$B$4:$L$263,5,0),0)</f>
        <v>0</v>
      </c>
      <c r="G229" s="30">
        <f>IFERROR(VLOOKUP(B229,'Egyéni lista'!$B$4:$L$263,6,0),0)</f>
        <v>0</v>
      </c>
      <c r="H229" s="30">
        <f>IFERROR(VLOOKUP(B229,'Egyéni lista'!$B$4:$L$263,7,0),0)</f>
        <v>0</v>
      </c>
      <c r="I229" s="126">
        <f>IFERROR(VLOOKUP(B229,'Egyéni lista'!$B$4:$L$263,8,0),0)</f>
        <v>0</v>
      </c>
      <c r="J229" s="132">
        <f>IFERROR(VLOOKUP(B229,'Egyéni lista'!$B$4:$L$263,9,0),0)</f>
        <v>0</v>
      </c>
      <c r="K229" s="26">
        <f>IFERROR(VLOOKUP(B229,'Egyéni lista'!$B$4:$L$263,10,0),0)</f>
        <v>0</v>
      </c>
      <c r="L229" s="87">
        <f>IFERROR(VLOOKUP(B229,'Egyéni lista'!$B$4:$L$263,11,0),0)</f>
        <v>0</v>
      </c>
    </row>
    <row r="230" spans="1:12" ht="15" hidden="1" customHeight="1" x14ac:dyDescent="0.2">
      <c r="A230" s="80" t="s">
        <v>247</v>
      </c>
      <c r="B230" s="103"/>
      <c r="C230" s="81">
        <f>IFERROR(VLOOKUP(B230,'Egyéni lista'!$B$4:$L$263,2,0),0)</f>
        <v>0</v>
      </c>
      <c r="D230" s="82">
        <f>IFERROR(VLOOKUP(B230,'Egyéni lista'!$B$4:$L$263,3,0),0)</f>
        <v>0</v>
      </c>
      <c r="E230" s="30">
        <f>IFERROR(VLOOKUP(B230,'Egyéni lista'!$B$4:$L$263,4,0),0)</f>
        <v>0</v>
      </c>
      <c r="F230" s="30">
        <f>IFERROR(VLOOKUP(B230,'Egyéni lista'!$B$4:$L$263,5,0),0)</f>
        <v>0</v>
      </c>
      <c r="G230" s="30">
        <f>IFERROR(VLOOKUP(B230,'Egyéni lista'!$B$4:$L$263,6,0),0)</f>
        <v>0</v>
      </c>
      <c r="H230" s="30">
        <f>IFERROR(VLOOKUP(B230,'Egyéni lista'!$B$4:$L$263,7,0),0)</f>
        <v>0</v>
      </c>
      <c r="I230" s="126">
        <f>IFERROR(VLOOKUP(B230,'Egyéni lista'!$B$4:$L$263,8,0),0)</f>
        <v>0</v>
      </c>
      <c r="J230" s="132">
        <f>IFERROR(VLOOKUP(B230,'Egyéni lista'!$B$4:$L$263,9,0),0)</f>
        <v>0</v>
      </c>
      <c r="K230" s="26">
        <f>IFERROR(VLOOKUP(B230,'Egyéni lista'!$B$4:$L$263,10,0),0)</f>
        <v>0</v>
      </c>
      <c r="L230" s="87">
        <f>IFERROR(VLOOKUP(B230,'Egyéni lista'!$B$4:$L$263,11,0),0)</f>
        <v>0</v>
      </c>
    </row>
    <row r="231" spans="1:12" ht="15.75" hidden="1" customHeight="1" x14ac:dyDescent="0.2">
      <c r="A231" s="80" t="s">
        <v>248</v>
      </c>
      <c r="B231" s="103"/>
      <c r="C231" s="81">
        <f>IFERROR(VLOOKUP(B231,'Egyéni lista'!$B$4:$L$263,2,0),0)</f>
        <v>0</v>
      </c>
      <c r="D231" s="82">
        <f>IFERROR(VLOOKUP(B231,'Egyéni lista'!$B$4:$L$263,3,0),0)</f>
        <v>0</v>
      </c>
      <c r="E231" s="30">
        <f>IFERROR(VLOOKUP(B231,'Egyéni lista'!$B$4:$L$263,4,0),0)</f>
        <v>0</v>
      </c>
      <c r="F231" s="30">
        <f>IFERROR(VLOOKUP(B231,'Egyéni lista'!$B$4:$L$263,5,0),0)</f>
        <v>0</v>
      </c>
      <c r="G231" s="30">
        <f>IFERROR(VLOOKUP(B231,'Egyéni lista'!$B$4:$L$263,6,0),0)</f>
        <v>0</v>
      </c>
      <c r="H231" s="30">
        <f>IFERROR(VLOOKUP(B231,'Egyéni lista'!$B$4:$L$263,7,0),0)</f>
        <v>0</v>
      </c>
      <c r="I231" s="126">
        <f>IFERROR(VLOOKUP(B231,'Egyéni lista'!$B$4:$L$263,8,0),0)</f>
        <v>0</v>
      </c>
      <c r="J231" s="132">
        <f>IFERROR(VLOOKUP(B231,'Egyéni lista'!$B$4:$L$263,9,0),0)</f>
        <v>0</v>
      </c>
      <c r="K231" s="26">
        <f>IFERROR(VLOOKUP(B231,'Egyéni lista'!$B$4:$L$263,10,0),0)</f>
        <v>0</v>
      </c>
      <c r="L231" s="87">
        <f>IFERROR(VLOOKUP(B231,'Egyéni lista'!$B$4:$L$263,11,0),0)</f>
        <v>0</v>
      </c>
    </row>
    <row r="232" spans="1:12" ht="15" hidden="1" customHeight="1" x14ac:dyDescent="0.2">
      <c r="A232" s="80" t="s">
        <v>249</v>
      </c>
      <c r="B232" s="103"/>
      <c r="C232" s="81">
        <f>IFERROR(VLOOKUP(B232,'Egyéni lista'!$B$4:$L$263,2,0),0)</f>
        <v>0</v>
      </c>
      <c r="D232" s="82">
        <f>IFERROR(VLOOKUP(B232,'Egyéni lista'!$B$4:$L$263,3,0),0)</f>
        <v>0</v>
      </c>
      <c r="E232" s="30">
        <f>IFERROR(VLOOKUP(B232,'Egyéni lista'!$B$4:$L$263,4,0),0)</f>
        <v>0</v>
      </c>
      <c r="F232" s="30">
        <f>IFERROR(VLOOKUP(B232,'Egyéni lista'!$B$4:$L$263,5,0),0)</f>
        <v>0</v>
      </c>
      <c r="G232" s="30">
        <f>IFERROR(VLOOKUP(B232,'Egyéni lista'!$B$4:$L$263,6,0),0)</f>
        <v>0</v>
      </c>
      <c r="H232" s="30">
        <f>IFERROR(VLOOKUP(B232,'Egyéni lista'!$B$4:$L$263,7,0),0)</f>
        <v>0</v>
      </c>
      <c r="I232" s="126">
        <f>IFERROR(VLOOKUP(B232,'Egyéni lista'!$B$4:$L$263,8,0),0)</f>
        <v>0</v>
      </c>
      <c r="J232" s="132">
        <f>IFERROR(VLOOKUP(B232,'Egyéni lista'!$B$4:$L$263,9,0),0)</f>
        <v>0</v>
      </c>
      <c r="K232" s="26">
        <f>IFERROR(VLOOKUP(B232,'Egyéni lista'!$B$4:$L$263,10,0),0)</f>
        <v>0</v>
      </c>
      <c r="L232" s="87">
        <f>IFERROR(VLOOKUP(B232,'Egyéni lista'!$B$4:$L$263,11,0),0)</f>
        <v>0</v>
      </c>
    </row>
    <row r="233" spans="1:12" ht="15" hidden="1" customHeight="1" x14ac:dyDescent="0.2">
      <c r="A233" s="80" t="s">
        <v>250</v>
      </c>
      <c r="B233" s="103"/>
      <c r="C233" s="81">
        <f>IFERROR(VLOOKUP(B233,'Egyéni lista'!$B$4:$L$263,2,0),0)</f>
        <v>0</v>
      </c>
      <c r="D233" s="82">
        <f>IFERROR(VLOOKUP(B233,'Egyéni lista'!$B$4:$L$263,3,0),0)</f>
        <v>0</v>
      </c>
      <c r="E233" s="30">
        <f>IFERROR(VLOOKUP(B233,'Egyéni lista'!$B$4:$L$263,4,0),0)</f>
        <v>0</v>
      </c>
      <c r="F233" s="30">
        <f>IFERROR(VLOOKUP(B233,'Egyéni lista'!$B$4:$L$263,5,0),0)</f>
        <v>0</v>
      </c>
      <c r="G233" s="30">
        <f>IFERROR(VLOOKUP(B233,'Egyéni lista'!$B$4:$L$263,6,0),0)</f>
        <v>0</v>
      </c>
      <c r="H233" s="30">
        <f>IFERROR(VLOOKUP(B233,'Egyéni lista'!$B$4:$L$263,7,0),0)</f>
        <v>0</v>
      </c>
      <c r="I233" s="126">
        <f>IFERROR(VLOOKUP(B233,'Egyéni lista'!$B$4:$L$263,8,0),0)</f>
        <v>0</v>
      </c>
      <c r="J233" s="132">
        <f>IFERROR(VLOOKUP(B233,'Egyéni lista'!$B$4:$L$263,9,0),0)</f>
        <v>0</v>
      </c>
      <c r="K233" s="26">
        <f>IFERROR(VLOOKUP(B233,'Egyéni lista'!$B$4:$L$263,10,0),0)</f>
        <v>0</v>
      </c>
      <c r="L233" s="87">
        <f>IFERROR(VLOOKUP(B233,'Egyéni lista'!$B$4:$L$263,11,0),0)</f>
        <v>0</v>
      </c>
    </row>
    <row r="234" spans="1:12" ht="15" hidden="1" customHeight="1" x14ac:dyDescent="0.2">
      <c r="A234" s="80" t="s">
        <v>251</v>
      </c>
      <c r="B234" s="103"/>
      <c r="C234" s="81">
        <f>IFERROR(VLOOKUP(B234,'Egyéni lista'!$B$4:$L$263,2,0),0)</f>
        <v>0</v>
      </c>
      <c r="D234" s="82">
        <f>IFERROR(VLOOKUP(B234,'Egyéni lista'!$B$4:$L$263,3,0),0)</f>
        <v>0</v>
      </c>
      <c r="E234" s="30">
        <f>IFERROR(VLOOKUP(B234,'Egyéni lista'!$B$4:$L$263,4,0),0)</f>
        <v>0</v>
      </c>
      <c r="F234" s="30">
        <f>IFERROR(VLOOKUP(B234,'Egyéni lista'!$B$4:$L$263,5,0),0)</f>
        <v>0</v>
      </c>
      <c r="G234" s="30">
        <f>IFERROR(VLOOKUP(B234,'Egyéni lista'!$B$4:$L$263,6,0),0)</f>
        <v>0</v>
      </c>
      <c r="H234" s="30">
        <f>IFERROR(VLOOKUP(B234,'Egyéni lista'!$B$4:$L$263,7,0),0)</f>
        <v>0</v>
      </c>
      <c r="I234" s="126">
        <f>IFERROR(VLOOKUP(B234,'Egyéni lista'!$B$4:$L$263,8,0),0)</f>
        <v>0</v>
      </c>
      <c r="J234" s="132">
        <f>IFERROR(VLOOKUP(B234,'Egyéni lista'!$B$4:$L$263,9,0),0)</f>
        <v>0</v>
      </c>
      <c r="K234" s="26">
        <f>IFERROR(VLOOKUP(B234,'Egyéni lista'!$B$4:$L$263,10,0),0)</f>
        <v>0</v>
      </c>
      <c r="L234" s="87">
        <f>IFERROR(VLOOKUP(B234,'Egyéni lista'!$B$4:$L$263,11,0),0)</f>
        <v>0</v>
      </c>
    </row>
    <row r="235" spans="1:12" ht="15.75" hidden="1" customHeight="1" x14ac:dyDescent="0.2">
      <c r="A235" s="80" t="s">
        <v>252</v>
      </c>
      <c r="B235" s="103"/>
      <c r="C235" s="81">
        <f>IFERROR(VLOOKUP(B235,'Egyéni lista'!$B$4:$L$263,2,0),0)</f>
        <v>0</v>
      </c>
      <c r="D235" s="82">
        <f>IFERROR(VLOOKUP(B235,'Egyéni lista'!$B$4:$L$263,3,0),0)</f>
        <v>0</v>
      </c>
      <c r="E235" s="30">
        <f>IFERROR(VLOOKUP(B235,'Egyéni lista'!$B$4:$L$263,4,0),0)</f>
        <v>0</v>
      </c>
      <c r="F235" s="30">
        <f>IFERROR(VLOOKUP(B235,'Egyéni lista'!$B$4:$L$263,5,0),0)</f>
        <v>0</v>
      </c>
      <c r="G235" s="30">
        <f>IFERROR(VLOOKUP(B235,'Egyéni lista'!$B$4:$L$263,6,0),0)</f>
        <v>0</v>
      </c>
      <c r="H235" s="30">
        <f>IFERROR(VLOOKUP(B235,'Egyéni lista'!$B$4:$L$263,7,0),0)</f>
        <v>0</v>
      </c>
      <c r="I235" s="126">
        <f>IFERROR(VLOOKUP(B235,'Egyéni lista'!$B$4:$L$263,8,0),0)</f>
        <v>0</v>
      </c>
      <c r="J235" s="132">
        <f>IFERROR(VLOOKUP(B235,'Egyéni lista'!$B$4:$L$263,9,0),0)</f>
        <v>0</v>
      </c>
      <c r="K235" s="26">
        <f>IFERROR(VLOOKUP(B235,'Egyéni lista'!$B$4:$L$263,10,0),0)</f>
        <v>0</v>
      </c>
      <c r="L235" s="87">
        <f>IFERROR(VLOOKUP(B235,'Egyéni lista'!$B$4:$L$263,11,0),0)</f>
        <v>0</v>
      </c>
    </row>
    <row r="236" spans="1:12" ht="15" hidden="1" customHeight="1" x14ac:dyDescent="0.2">
      <c r="A236" s="80" t="s">
        <v>253</v>
      </c>
      <c r="B236" s="103"/>
      <c r="C236" s="81">
        <f>IFERROR(VLOOKUP(B236,'Egyéni lista'!$B$4:$L$263,2,0),0)</f>
        <v>0</v>
      </c>
      <c r="D236" s="82">
        <f>IFERROR(VLOOKUP(B236,'Egyéni lista'!$B$4:$L$263,3,0),0)</f>
        <v>0</v>
      </c>
      <c r="E236" s="30">
        <f>IFERROR(VLOOKUP(B236,'Egyéni lista'!$B$4:$L$263,4,0),0)</f>
        <v>0</v>
      </c>
      <c r="F236" s="30">
        <f>IFERROR(VLOOKUP(B236,'Egyéni lista'!$B$4:$L$263,5,0),0)</f>
        <v>0</v>
      </c>
      <c r="G236" s="30">
        <f>IFERROR(VLOOKUP(B236,'Egyéni lista'!$B$4:$L$263,6,0),0)</f>
        <v>0</v>
      </c>
      <c r="H236" s="30">
        <f>IFERROR(VLOOKUP(B236,'Egyéni lista'!$B$4:$L$263,7,0),0)</f>
        <v>0</v>
      </c>
      <c r="I236" s="126">
        <f>IFERROR(VLOOKUP(B236,'Egyéni lista'!$B$4:$L$263,8,0),0)</f>
        <v>0</v>
      </c>
      <c r="J236" s="132">
        <f>IFERROR(VLOOKUP(B236,'Egyéni lista'!$B$4:$L$263,9,0),0)</f>
        <v>0</v>
      </c>
      <c r="K236" s="26">
        <f>IFERROR(VLOOKUP(B236,'Egyéni lista'!$B$4:$L$263,10,0),0)</f>
        <v>0</v>
      </c>
      <c r="L236" s="87">
        <f>IFERROR(VLOOKUP(B236,'Egyéni lista'!$B$4:$L$263,11,0),0)</f>
        <v>0</v>
      </c>
    </row>
    <row r="237" spans="1:12" ht="15" hidden="1" customHeight="1" x14ac:dyDescent="0.2">
      <c r="A237" s="80" t="s">
        <v>254</v>
      </c>
      <c r="B237" s="103"/>
      <c r="C237" s="81">
        <f>IFERROR(VLOOKUP(B237,'Egyéni lista'!$B$4:$L$263,2,0),0)</f>
        <v>0</v>
      </c>
      <c r="D237" s="82">
        <f>IFERROR(VLOOKUP(B237,'Egyéni lista'!$B$4:$L$263,3,0),0)</f>
        <v>0</v>
      </c>
      <c r="E237" s="30">
        <f>IFERROR(VLOOKUP(B237,'Egyéni lista'!$B$4:$L$263,4,0),0)</f>
        <v>0</v>
      </c>
      <c r="F237" s="30">
        <f>IFERROR(VLOOKUP(B237,'Egyéni lista'!$B$4:$L$263,5,0),0)</f>
        <v>0</v>
      </c>
      <c r="G237" s="30">
        <f>IFERROR(VLOOKUP(B237,'Egyéni lista'!$B$4:$L$263,6,0),0)</f>
        <v>0</v>
      </c>
      <c r="H237" s="30">
        <f>IFERROR(VLOOKUP(B237,'Egyéni lista'!$B$4:$L$263,7,0),0)</f>
        <v>0</v>
      </c>
      <c r="I237" s="126">
        <f>IFERROR(VLOOKUP(B237,'Egyéni lista'!$B$4:$L$263,8,0),0)</f>
        <v>0</v>
      </c>
      <c r="J237" s="132">
        <f>IFERROR(VLOOKUP(B237,'Egyéni lista'!$B$4:$L$263,9,0),0)</f>
        <v>0</v>
      </c>
      <c r="K237" s="26">
        <f>IFERROR(VLOOKUP(B237,'Egyéni lista'!$B$4:$L$263,10,0),0)</f>
        <v>0</v>
      </c>
      <c r="L237" s="87">
        <f>IFERROR(VLOOKUP(B237,'Egyéni lista'!$B$4:$L$263,11,0),0)</f>
        <v>0</v>
      </c>
    </row>
    <row r="238" spans="1:12" ht="15" hidden="1" customHeight="1" x14ac:dyDescent="0.2">
      <c r="A238" s="80" t="s">
        <v>255</v>
      </c>
      <c r="B238" s="103"/>
      <c r="C238" s="81">
        <f>IFERROR(VLOOKUP(B238,'Egyéni lista'!$B$4:$L$263,2,0),0)</f>
        <v>0</v>
      </c>
      <c r="D238" s="82">
        <f>IFERROR(VLOOKUP(B238,'Egyéni lista'!$B$4:$L$263,3,0),0)</f>
        <v>0</v>
      </c>
      <c r="E238" s="30">
        <f>IFERROR(VLOOKUP(B238,'Egyéni lista'!$B$4:$L$263,4,0),0)</f>
        <v>0</v>
      </c>
      <c r="F238" s="30">
        <f>IFERROR(VLOOKUP(B238,'Egyéni lista'!$B$4:$L$263,5,0),0)</f>
        <v>0</v>
      </c>
      <c r="G238" s="30">
        <f>IFERROR(VLOOKUP(B238,'Egyéni lista'!$B$4:$L$263,6,0),0)</f>
        <v>0</v>
      </c>
      <c r="H238" s="30">
        <f>IFERROR(VLOOKUP(B238,'Egyéni lista'!$B$4:$L$263,7,0),0)</f>
        <v>0</v>
      </c>
      <c r="I238" s="126">
        <f>IFERROR(VLOOKUP(B238,'Egyéni lista'!$B$4:$L$263,8,0),0)</f>
        <v>0</v>
      </c>
      <c r="J238" s="132">
        <f>IFERROR(VLOOKUP(B238,'Egyéni lista'!$B$4:$L$263,9,0),0)</f>
        <v>0</v>
      </c>
      <c r="K238" s="26">
        <f>IFERROR(VLOOKUP(B238,'Egyéni lista'!$B$4:$L$263,10,0),0)</f>
        <v>0</v>
      </c>
      <c r="L238" s="87">
        <f>IFERROR(VLOOKUP(B238,'Egyéni lista'!$B$4:$L$263,11,0),0)</f>
        <v>0</v>
      </c>
    </row>
    <row r="239" spans="1:12" ht="15.75" hidden="1" customHeight="1" x14ac:dyDescent="0.2">
      <c r="A239" s="80" t="s">
        <v>256</v>
      </c>
      <c r="B239" s="103"/>
      <c r="C239" s="81">
        <f>IFERROR(VLOOKUP(B239,'Egyéni lista'!$B$4:$L$263,2,0),0)</f>
        <v>0</v>
      </c>
      <c r="D239" s="82">
        <f>IFERROR(VLOOKUP(B239,'Egyéni lista'!$B$4:$L$263,3,0),0)</f>
        <v>0</v>
      </c>
      <c r="E239" s="30">
        <f>IFERROR(VLOOKUP(B239,'Egyéni lista'!$B$4:$L$263,4,0),0)</f>
        <v>0</v>
      </c>
      <c r="F239" s="30">
        <f>IFERROR(VLOOKUP(B239,'Egyéni lista'!$B$4:$L$263,5,0),0)</f>
        <v>0</v>
      </c>
      <c r="G239" s="30">
        <f>IFERROR(VLOOKUP(B239,'Egyéni lista'!$B$4:$L$263,6,0),0)</f>
        <v>0</v>
      </c>
      <c r="H239" s="30">
        <f>IFERROR(VLOOKUP(B239,'Egyéni lista'!$B$4:$L$263,7,0),0)</f>
        <v>0</v>
      </c>
      <c r="I239" s="126">
        <f>IFERROR(VLOOKUP(B239,'Egyéni lista'!$B$4:$L$263,8,0),0)</f>
        <v>0</v>
      </c>
      <c r="J239" s="132">
        <f>IFERROR(VLOOKUP(B239,'Egyéni lista'!$B$4:$L$263,9,0),0)</f>
        <v>0</v>
      </c>
      <c r="K239" s="26">
        <f>IFERROR(VLOOKUP(B239,'Egyéni lista'!$B$4:$L$263,10,0),0)</f>
        <v>0</v>
      </c>
      <c r="L239" s="87">
        <f>IFERROR(VLOOKUP(B239,'Egyéni lista'!$B$4:$L$263,11,0),0)</f>
        <v>0</v>
      </c>
    </row>
    <row r="240" spans="1:12" ht="15" hidden="1" customHeight="1" x14ac:dyDescent="0.2">
      <c r="A240" s="80" t="s">
        <v>257</v>
      </c>
      <c r="B240" s="103"/>
      <c r="C240" s="81">
        <f>IFERROR(VLOOKUP(B240,'Egyéni lista'!$B$4:$L$263,2,0),0)</f>
        <v>0</v>
      </c>
      <c r="D240" s="82">
        <f>IFERROR(VLOOKUP(B240,'Egyéni lista'!$B$4:$L$263,3,0),0)</f>
        <v>0</v>
      </c>
      <c r="E240" s="30">
        <f>IFERROR(VLOOKUP(B240,'Egyéni lista'!$B$4:$L$263,4,0),0)</f>
        <v>0</v>
      </c>
      <c r="F240" s="30">
        <f>IFERROR(VLOOKUP(B240,'Egyéni lista'!$B$4:$L$263,5,0),0)</f>
        <v>0</v>
      </c>
      <c r="G240" s="30">
        <f>IFERROR(VLOOKUP(B240,'Egyéni lista'!$B$4:$L$263,6,0),0)</f>
        <v>0</v>
      </c>
      <c r="H240" s="30">
        <f>IFERROR(VLOOKUP(B240,'Egyéni lista'!$B$4:$L$263,7,0),0)</f>
        <v>0</v>
      </c>
      <c r="I240" s="126">
        <f>IFERROR(VLOOKUP(B240,'Egyéni lista'!$B$4:$L$263,8,0),0)</f>
        <v>0</v>
      </c>
      <c r="J240" s="132">
        <f>IFERROR(VLOOKUP(B240,'Egyéni lista'!$B$4:$L$263,9,0),0)</f>
        <v>0</v>
      </c>
      <c r="K240" s="26">
        <f>IFERROR(VLOOKUP(B240,'Egyéni lista'!$B$4:$L$263,10,0),0)</f>
        <v>0</v>
      </c>
      <c r="L240" s="87">
        <f>IFERROR(VLOOKUP(B240,'Egyéni lista'!$B$4:$L$263,11,0),0)</f>
        <v>0</v>
      </c>
    </row>
    <row r="241" spans="1:12" ht="15" hidden="1" customHeight="1" x14ac:dyDescent="0.2">
      <c r="A241" s="80" t="s">
        <v>258</v>
      </c>
      <c r="B241" s="103"/>
      <c r="C241" s="81">
        <f>IFERROR(VLOOKUP(B241,'Egyéni lista'!$B$4:$L$263,2,0),0)</f>
        <v>0</v>
      </c>
      <c r="D241" s="82">
        <f>IFERROR(VLOOKUP(B241,'Egyéni lista'!$B$4:$L$263,3,0),0)</f>
        <v>0</v>
      </c>
      <c r="E241" s="30">
        <f>IFERROR(VLOOKUP(B241,'Egyéni lista'!$B$4:$L$263,4,0),0)</f>
        <v>0</v>
      </c>
      <c r="F241" s="30">
        <f>IFERROR(VLOOKUP(B241,'Egyéni lista'!$B$4:$L$263,5,0),0)</f>
        <v>0</v>
      </c>
      <c r="G241" s="30">
        <f>IFERROR(VLOOKUP(B241,'Egyéni lista'!$B$4:$L$263,6,0),0)</f>
        <v>0</v>
      </c>
      <c r="H241" s="30">
        <f>IFERROR(VLOOKUP(B241,'Egyéni lista'!$B$4:$L$263,7,0),0)</f>
        <v>0</v>
      </c>
      <c r="I241" s="126">
        <f>IFERROR(VLOOKUP(B241,'Egyéni lista'!$B$4:$L$263,8,0),0)</f>
        <v>0</v>
      </c>
      <c r="J241" s="132">
        <f>IFERROR(VLOOKUP(B241,'Egyéni lista'!$B$4:$L$263,9,0),0)</f>
        <v>0</v>
      </c>
      <c r="K241" s="26">
        <f>IFERROR(VLOOKUP(B241,'Egyéni lista'!$B$4:$L$263,10,0),0)</f>
        <v>0</v>
      </c>
      <c r="L241" s="87">
        <f>IFERROR(VLOOKUP(B241,'Egyéni lista'!$B$4:$L$263,11,0),0)</f>
        <v>0</v>
      </c>
    </row>
    <row r="242" spans="1:12" ht="15" hidden="1" customHeight="1" x14ac:dyDescent="0.2">
      <c r="A242" s="80" t="s">
        <v>259</v>
      </c>
      <c r="B242" s="103"/>
      <c r="C242" s="81">
        <f>IFERROR(VLOOKUP(B242,'Egyéni lista'!$B$4:$L$263,2,0),0)</f>
        <v>0</v>
      </c>
      <c r="D242" s="82">
        <f>IFERROR(VLOOKUP(B242,'Egyéni lista'!$B$4:$L$263,3,0),0)</f>
        <v>0</v>
      </c>
      <c r="E242" s="30">
        <f>IFERROR(VLOOKUP(B242,'Egyéni lista'!$B$4:$L$263,4,0),0)</f>
        <v>0</v>
      </c>
      <c r="F242" s="30">
        <f>IFERROR(VLOOKUP(B242,'Egyéni lista'!$B$4:$L$263,5,0),0)</f>
        <v>0</v>
      </c>
      <c r="G242" s="30">
        <f>IFERROR(VLOOKUP(B242,'Egyéni lista'!$B$4:$L$263,6,0),0)</f>
        <v>0</v>
      </c>
      <c r="H242" s="30">
        <f>IFERROR(VLOOKUP(B242,'Egyéni lista'!$B$4:$L$263,7,0),0)</f>
        <v>0</v>
      </c>
      <c r="I242" s="126">
        <f>IFERROR(VLOOKUP(B242,'Egyéni lista'!$B$4:$L$263,8,0),0)</f>
        <v>0</v>
      </c>
      <c r="J242" s="132">
        <f>IFERROR(VLOOKUP(B242,'Egyéni lista'!$B$4:$L$263,9,0),0)</f>
        <v>0</v>
      </c>
      <c r="K242" s="26">
        <f>IFERROR(VLOOKUP(B242,'Egyéni lista'!$B$4:$L$263,10,0),0)</f>
        <v>0</v>
      </c>
      <c r="L242" s="87">
        <f>IFERROR(VLOOKUP(B242,'Egyéni lista'!$B$4:$L$263,11,0),0)</f>
        <v>0</v>
      </c>
    </row>
    <row r="243" spans="1:12" ht="15.75" hidden="1" customHeight="1" x14ac:dyDescent="0.2">
      <c r="A243" s="80" t="s">
        <v>260</v>
      </c>
      <c r="B243" s="103"/>
      <c r="C243" s="81">
        <f>IFERROR(VLOOKUP(B243,'Egyéni lista'!$B$4:$L$263,2,0),0)</f>
        <v>0</v>
      </c>
      <c r="D243" s="82">
        <f>IFERROR(VLOOKUP(B243,'Egyéni lista'!$B$4:$L$263,3,0),0)</f>
        <v>0</v>
      </c>
      <c r="E243" s="30">
        <f>IFERROR(VLOOKUP(B243,'Egyéni lista'!$B$4:$L$263,4,0),0)</f>
        <v>0</v>
      </c>
      <c r="F243" s="30">
        <f>IFERROR(VLOOKUP(B243,'Egyéni lista'!$B$4:$L$263,5,0),0)</f>
        <v>0</v>
      </c>
      <c r="G243" s="30">
        <f>IFERROR(VLOOKUP(B243,'Egyéni lista'!$B$4:$L$263,6,0),0)</f>
        <v>0</v>
      </c>
      <c r="H243" s="30">
        <f>IFERROR(VLOOKUP(B243,'Egyéni lista'!$B$4:$L$263,7,0),0)</f>
        <v>0</v>
      </c>
      <c r="I243" s="126">
        <f>IFERROR(VLOOKUP(B243,'Egyéni lista'!$B$4:$L$263,8,0),0)</f>
        <v>0</v>
      </c>
      <c r="J243" s="132">
        <f>IFERROR(VLOOKUP(B243,'Egyéni lista'!$B$4:$L$263,9,0),0)</f>
        <v>0</v>
      </c>
      <c r="K243" s="26">
        <f>IFERROR(VLOOKUP(B243,'Egyéni lista'!$B$4:$L$263,10,0),0)</f>
        <v>0</v>
      </c>
      <c r="L243" s="87">
        <f>IFERROR(VLOOKUP(B243,'Egyéni lista'!$B$4:$L$263,11,0),0)</f>
        <v>0</v>
      </c>
    </row>
    <row r="244" spans="1:12" ht="15" hidden="1" customHeight="1" x14ac:dyDescent="0.2">
      <c r="A244" s="80" t="s">
        <v>261</v>
      </c>
      <c r="B244" s="103"/>
      <c r="C244" s="81">
        <f>IFERROR(VLOOKUP(B244,'Egyéni lista'!$B$4:$L$263,2,0),0)</f>
        <v>0</v>
      </c>
      <c r="D244" s="82">
        <f>IFERROR(VLOOKUP(B244,'Egyéni lista'!$B$4:$L$263,3,0),0)</f>
        <v>0</v>
      </c>
      <c r="E244" s="30">
        <f>IFERROR(VLOOKUP(B244,'Egyéni lista'!$B$4:$L$263,4,0),0)</f>
        <v>0</v>
      </c>
      <c r="F244" s="30">
        <f>IFERROR(VLOOKUP(B244,'Egyéni lista'!$B$4:$L$263,5,0),0)</f>
        <v>0</v>
      </c>
      <c r="G244" s="30">
        <f>IFERROR(VLOOKUP(B244,'Egyéni lista'!$B$4:$L$263,6,0),0)</f>
        <v>0</v>
      </c>
      <c r="H244" s="30">
        <f>IFERROR(VLOOKUP(B244,'Egyéni lista'!$B$4:$L$263,7,0),0)</f>
        <v>0</v>
      </c>
      <c r="I244" s="126">
        <f>IFERROR(VLOOKUP(B244,'Egyéni lista'!$B$4:$L$263,8,0),0)</f>
        <v>0</v>
      </c>
      <c r="J244" s="132">
        <f>IFERROR(VLOOKUP(B244,'Egyéni lista'!$B$4:$L$263,9,0),0)</f>
        <v>0</v>
      </c>
      <c r="K244" s="26">
        <f>IFERROR(VLOOKUP(B244,'Egyéni lista'!$B$4:$L$263,10,0),0)</f>
        <v>0</v>
      </c>
      <c r="L244" s="87">
        <f>IFERROR(VLOOKUP(B244,'Egyéni lista'!$B$4:$L$263,11,0),0)</f>
        <v>0</v>
      </c>
    </row>
    <row r="245" spans="1:12" ht="15" hidden="1" customHeight="1" x14ac:dyDescent="0.2">
      <c r="A245" s="80" t="s">
        <v>262</v>
      </c>
      <c r="B245" s="103"/>
      <c r="C245" s="81">
        <f>IFERROR(VLOOKUP(B245,'Egyéni lista'!$B$4:$L$263,2,0),0)</f>
        <v>0</v>
      </c>
      <c r="D245" s="82">
        <f>IFERROR(VLOOKUP(B245,'Egyéni lista'!$B$4:$L$263,3,0),0)</f>
        <v>0</v>
      </c>
      <c r="E245" s="30">
        <f>IFERROR(VLOOKUP(B245,'Egyéni lista'!$B$4:$L$263,4,0),0)</f>
        <v>0</v>
      </c>
      <c r="F245" s="30">
        <f>IFERROR(VLOOKUP(B245,'Egyéni lista'!$B$4:$L$263,5,0),0)</f>
        <v>0</v>
      </c>
      <c r="G245" s="30">
        <f>IFERROR(VLOOKUP(B245,'Egyéni lista'!$B$4:$L$263,6,0),0)</f>
        <v>0</v>
      </c>
      <c r="H245" s="30">
        <f>IFERROR(VLOOKUP(B245,'Egyéni lista'!$B$4:$L$263,7,0),0)</f>
        <v>0</v>
      </c>
      <c r="I245" s="126">
        <f>IFERROR(VLOOKUP(B245,'Egyéni lista'!$B$4:$L$263,8,0),0)</f>
        <v>0</v>
      </c>
      <c r="J245" s="132">
        <f>IFERROR(VLOOKUP(B245,'Egyéni lista'!$B$4:$L$263,9,0),0)</f>
        <v>0</v>
      </c>
      <c r="K245" s="26">
        <f>IFERROR(VLOOKUP(B245,'Egyéni lista'!$B$4:$L$263,10,0),0)</f>
        <v>0</v>
      </c>
      <c r="L245" s="87">
        <f>IFERROR(VLOOKUP(B245,'Egyéni lista'!$B$4:$L$263,11,0),0)</f>
        <v>0</v>
      </c>
    </row>
    <row r="246" spans="1:12" ht="15" hidden="1" customHeight="1" x14ac:dyDescent="0.2">
      <c r="A246" s="80" t="s">
        <v>263</v>
      </c>
      <c r="B246" s="103"/>
      <c r="C246" s="81">
        <f>IFERROR(VLOOKUP(B246,'Egyéni lista'!$B$4:$L$263,2,0),0)</f>
        <v>0</v>
      </c>
      <c r="D246" s="82">
        <f>IFERROR(VLOOKUP(B246,'Egyéni lista'!$B$4:$L$263,3,0),0)</f>
        <v>0</v>
      </c>
      <c r="E246" s="30">
        <f>IFERROR(VLOOKUP(B246,'Egyéni lista'!$B$4:$L$263,4,0),0)</f>
        <v>0</v>
      </c>
      <c r="F246" s="30">
        <f>IFERROR(VLOOKUP(B246,'Egyéni lista'!$B$4:$L$263,5,0),0)</f>
        <v>0</v>
      </c>
      <c r="G246" s="30">
        <f>IFERROR(VLOOKUP(B246,'Egyéni lista'!$B$4:$L$263,6,0),0)</f>
        <v>0</v>
      </c>
      <c r="H246" s="30">
        <f>IFERROR(VLOOKUP(B246,'Egyéni lista'!$B$4:$L$263,7,0),0)</f>
        <v>0</v>
      </c>
      <c r="I246" s="126">
        <f>IFERROR(VLOOKUP(B246,'Egyéni lista'!$B$4:$L$263,8,0),0)</f>
        <v>0</v>
      </c>
      <c r="J246" s="132">
        <f>IFERROR(VLOOKUP(B246,'Egyéni lista'!$B$4:$L$263,9,0),0)</f>
        <v>0</v>
      </c>
      <c r="K246" s="26">
        <f>IFERROR(VLOOKUP(B246,'Egyéni lista'!$B$4:$L$263,10,0),0)</f>
        <v>0</v>
      </c>
      <c r="L246" s="87">
        <f>IFERROR(VLOOKUP(B246,'Egyéni lista'!$B$4:$L$263,11,0),0)</f>
        <v>0</v>
      </c>
    </row>
    <row r="247" spans="1:12" ht="15.75" hidden="1" customHeight="1" x14ac:dyDescent="0.2">
      <c r="A247" s="80" t="s">
        <v>264</v>
      </c>
      <c r="B247" s="103"/>
      <c r="C247" s="81">
        <f>IFERROR(VLOOKUP(B247,'Egyéni lista'!$B$4:$L$263,2,0),0)</f>
        <v>0</v>
      </c>
      <c r="D247" s="82">
        <f>IFERROR(VLOOKUP(B247,'Egyéni lista'!$B$4:$L$263,3,0),0)</f>
        <v>0</v>
      </c>
      <c r="E247" s="30">
        <f>IFERROR(VLOOKUP(B247,'Egyéni lista'!$B$4:$L$263,4,0),0)</f>
        <v>0</v>
      </c>
      <c r="F247" s="30">
        <f>IFERROR(VLOOKUP(B247,'Egyéni lista'!$B$4:$L$263,5,0),0)</f>
        <v>0</v>
      </c>
      <c r="G247" s="30">
        <f>IFERROR(VLOOKUP(B247,'Egyéni lista'!$B$4:$L$263,6,0),0)</f>
        <v>0</v>
      </c>
      <c r="H247" s="30">
        <f>IFERROR(VLOOKUP(B247,'Egyéni lista'!$B$4:$L$263,7,0),0)</f>
        <v>0</v>
      </c>
      <c r="I247" s="126">
        <f>IFERROR(VLOOKUP(B247,'Egyéni lista'!$B$4:$L$263,8,0),0)</f>
        <v>0</v>
      </c>
      <c r="J247" s="132">
        <f>IFERROR(VLOOKUP(B247,'Egyéni lista'!$B$4:$L$263,9,0),0)</f>
        <v>0</v>
      </c>
      <c r="K247" s="26">
        <f>IFERROR(VLOOKUP(B247,'Egyéni lista'!$B$4:$L$263,10,0),0)</f>
        <v>0</v>
      </c>
      <c r="L247" s="87">
        <f>IFERROR(VLOOKUP(B247,'Egyéni lista'!$B$4:$L$263,11,0),0)</f>
        <v>0</v>
      </c>
    </row>
    <row r="248" spans="1:12" ht="15" hidden="1" customHeight="1" x14ac:dyDescent="0.2">
      <c r="A248" s="80" t="s">
        <v>265</v>
      </c>
      <c r="B248" s="103"/>
      <c r="C248" s="81">
        <f>IFERROR(VLOOKUP(B248,'Egyéni lista'!$B$4:$L$263,2,0),0)</f>
        <v>0</v>
      </c>
      <c r="D248" s="82">
        <f>IFERROR(VLOOKUP(B248,'Egyéni lista'!$B$4:$L$263,3,0),0)</f>
        <v>0</v>
      </c>
      <c r="E248" s="30">
        <f>IFERROR(VLOOKUP(B248,'Egyéni lista'!$B$4:$L$263,4,0),0)</f>
        <v>0</v>
      </c>
      <c r="F248" s="30">
        <f>IFERROR(VLOOKUP(B248,'Egyéni lista'!$B$4:$L$263,5,0),0)</f>
        <v>0</v>
      </c>
      <c r="G248" s="30">
        <f>IFERROR(VLOOKUP(B248,'Egyéni lista'!$B$4:$L$263,6,0),0)</f>
        <v>0</v>
      </c>
      <c r="H248" s="30">
        <f>IFERROR(VLOOKUP(B248,'Egyéni lista'!$B$4:$L$263,7,0),0)</f>
        <v>0</v>
      </c>
      <c r="I248" s="126">
        <f>IFERROR(VLOOKUP(B248,'Egyéni lista'!$B$4:$L$263,8,0),0)</f>
        <v>0</v>
      </c>
      <c r="J248" s="132">
        <f>IFERROR(VLOOKUP(B248,'Egyéni lista'!$B$4:$L$263,9,0),0)</f>
        <v>0</v>
      </c>
      <c r="K248" s="26">
        <f>IFERROR(VLOOKUP(B248,'Egyéni lista'!$B$4:$L$263,10,0),0)</f>
        <v>0</v>
      </c>
      <c r="L248" s="87">
        <f>IFERROR(VLOOKUP(B248,'Egyéni lista'!$B$4:$L$263,11,0),0)</f>
        <v>0</v>
      </c>
    </row>
    <row r="249" spans="1:12" ht="15" hidden="1" customHeight="1" x14ac:dyDescent="0.2">
      <c r="A249" s="80" t="s">
        <v>266</v>
      </c>
      <c r="B249" s="103"/>
      <c r="C249" s="81">
        <f>IFERROR(VLOOKUP(B249,'Egyéni lista'!$B$4:$L$263,2,0),0)</f>
        <v>0</v>
      </c>
      <c r="D249" s="82">
        <f>IFERROR(VLOOKUP(B249,'Egyéni lista'!$B$4:$L$263,3,0),0)</f>
        <v>0</v>
      </c>
      <c r="E249" s="30">
        <f>IFERROR(VLOOKUP(B249,'Egyéni lista'!$B$4:$L$263,4,0),0)</f>
        <v>0</v>
      </c>
      <c r="F249" s="30">
        <f>IFERROR(VLOOKUP(B249,'Egyéni lista'!$B$4:$L$263,5,0),0)</f>
        <v>0</v>
      </c>
      <c r="G249" s="30">
        <f>IFERROR(VLOOKUP(B249,'Egyéni lista'!$B$4:$L$263,6,0),0)</f>
        <v>0</v>
      </c>
      <c r="H249" s="30">
        <f>IFERROR(VLOOKUP(B249,'Egyéni lista'!$B$4:$L$263,7,0),0)</f>
        <v>0</v>
      </c>
      <c r="I249" s="126">
        <f>IFERROR(VLOOKUP(B249,'Egyéni lista'!$B$4:$L$263,8,0),0)</f>
        <v>0</v>
      </c>
      <c r="J249" s="132">
        <f>IFERROR(VLOOKUP(B249,'Egyéni lista'!$B$4:$L$263,9,0),0)</f>
        <v>0</v>
      </c>
      <c r="K249" s="26">
        <f>IFERROR(VLOOKUP(B249,'Egyéni lista'!$B$4:$L$263,10,0),0)</f>
        <v>0</v>
      </c>
      <c r="L249" s="87">
        <f>IFERROR(VLOOKUP(B249,'Egyéni lista'!$B$4:$L$263,11,0),0)</f>
        <v>0</v>
      </c>
    </row>
    <row r="250" spans="1:12" ht="15" hidden="1" customHeight="1" x14ac:dyDescent="0.2">
      <c r="A250" s="80" t="s">
        <v>267</v>
      </c>
      <c r="B250" s="103"/>
      <c r="C250" s="81">
        <f>IFERROR(VLOOKUP(B250,'Egyéni lista'!$B$4:$L$263,2,0),0)</f>
        <v>0</v>
      </c>
      <c r="D250" s="82">
        <f>IFERROR(VLOOKUP(B250,'Egyéni lista'!$B$4:$L$263,3,0),0)</f>
        <v>0</v>
      </c>
      <c r="E250" s="30">
        <f>IFERROR(VLOOKUP(B250,'Egyéni lista'!$B$4:$L$263,4,0),0)</f>
        <v>0</v>
      </c>
      <c r="F250" s="30">
        <f>IFERROR(VLOOKUP(B250,'Egyéni lista'!$B$4:$L$263,5,0),0)</f>
        <v>0</v>
      </c>
      <c r="G250" s="30">
        <f>IFERROR(VLOOKUP(B250,'Egyéni lista'!$B$4:$L$263,6,0),0)</f>
        <v>0</v>
      </c>
      <c r="H250" s="30">
        <f>IFERROR(VLOOKUP(B250,'Egyéni lista'!$B$4:$L$263,7,0),0)</f>
        <v>0</v>
      </c>
      <c r="I250" s="126">
        <f>IFERROR(VLOOKUP(B250,'Egyéni lista'!$B$4:$L$263,8,0),0)</f>
        <v>0</v>
      </c>
      <c r="J250" s="132">
        <f>IFERROR(VLOOKUP(B250,'Egyéni lista'!$B$4:$L$263,9,0),0)</f>
        <v>0</v>
      </c>
      <c r="K250" s="26">
        <f>IFERROR(VLOOKUP(B250,'Egyéni lista'!$B$4:$L$263,10,0),0)</f>
        <v>0</v>
      </c>
      <c r="L250" s="87">
        <f>IFERROR(VLOOKUP(B250,'Egyéni lista'!$B$4:$L$263,11,0),0)</f>
        <v>0</v>
      </c>
    </row>
    <row r="251" spans="1:12" ht="15.75" hidden="1" customHeight="1" x14ac:dyDescent="0.2">
      <c r="A251" s="80" t="s">
        <v>268</v>
      </c>
      <c r="B251" s="103"/>
      <c r="C251" s="81">
        <f>IFERROR(VLOOKUP(B251,'Egyéni lista'!$B$4:$L$263,2,0),0)</f>
        <v>0</v>
      </c>
      <c r="D251" s="82">
        <f>IFERROR(VLOOKUP(B251,'Egyéni lista'!$B$4:$L$263,3,0),0)</f>
        <v>0</v>
      </c>
      <c r="E251" s="30">
        <f>IFERROR(VLOOKUP(B251,'Egyéni lista'!$B$4:$L$263,4,0),0)</f>
        <v>0</v>
      </c>
      <c r="F251" s="30">
        <f>IFERROR(VLOOKUP(B251,'Egyéni lista'!$B$4:$L$263,5,0),0)</f>
        <v>0</v>
      </c>
      <c r="G251" s="30">
        <f>IFERROR(VLOOKUP(B251,'Egyéni lista'!$B$4:$L$263,6,0),0)</f>
        <v>0</v>
      </c>
      <c r="H251" s="30">
        <f>IFERROR(VLOOKUP(B251,'Egyéni lista'!$B$4:$L$263,7,0),0)</f>
        <v>0</v>
      </c>
      <c r="I251" s="126">
        <f>IFERROR(VLOOKUP(B251,'Egyéni lista'!$B$4:$L$263,8,0),0)</f>
        <v>0</v>
      </c>
      <c r="J251" s="132">
        <f>IFERROR(VLOOKUP(B251,'Egyéni lista'!$B$4:$L$263,9,0),0)</f>
        <v>0</v>
      </c>
      <c r="K251" s="26">
        <f>IFERROR(VLOOKUP(B251,'Egyéni lista'!$B$4:$L$263,10,0),0)</f>
        <v>0</v>
      </c>
      <c r="L251" s="87">
        <f>IFERROR(VLOOKUP(B251,'Egyéni lista'!$B$4:$L$263,11,0),0)</f>
        <v>0</v>
      </c>
    </row>
    <row r="252" spans="1:12" ht="15" hidden="1" customHeight="1" x14ac:dyDescent="0.2">
      <c r="A252" s="80" t="s">
        <v>269</v>
      </c>
      <c r="B252" s="103"/>
      <c r="C252" s="81">
        <f>IFERROR(VLOOKUP(B252,'Egyéni lista'!$B$4:$L$263,2,0),0)</f>
        <v>0</v>
      </c>
      <c r="D252" s="82">
        <f>IFERROR(VLOOKUP(B252,'Egyéni lista'!$B$4:$L$263,3,0),0)</f>
        <v>0</v>
      </c>
      <c r="E252" s="30">
        <f>IFERROR(VLOOKUP(B252,'Egyéni lista'!$B$4:$L$263,4,0),0)</f>
        <v>0</v>
      </c>
      <c r="F252" s="30">
        <f>IFERROR(VLOOKUP(B252,'Egyéni lista'!$B$4:$L$263,5,0),0)</f>
        <v>0</v>
      </c>
      <c r="G252" s="30">
        <f>IFERROR(VLOOKUP(B252,'Egyéni lista'!$B$4:$L$263,6,0),0)</f>
        <v>0</v>
      </c>
      <c r="H252" s="30">
        <f>IFERROR(VLOOKUP(B252,'Egyéni lista'!$B$4:$L$263,7,0),0)</f>
        <v>0</v>
      </c>
      <c r="I252" s="126">
        <f>IFERROR(VLOOKUP(B252,'Egyéni lista'!$B$4:$L$263,8,0),0)</f>
        <v>0</v>
      </c>
      <c r="J252" s="132">
        <f>IFERROR(VLOOKUP(B252,'Egyéni lista'!$B$4:$L$263,9,0),0)</f>
        <v>0</v>
      </c>
      <c r="K252" s="26">
        <f>IFERROR(VLOOKUP(B252,'Egyéni lista'!$B$4:$L$263,10,0),0)</f>
        <v>0</v>
      </c>
      <c r="L252" s="87">
        <f>IFERROR(VLOOKUP(B252,'Egyéni lista'!$B$4:$L$263,11,0),0)</f>
        <v>0</v>
      </c>
    </row>
    <row r="253" spans="1:12" ht="15" hidden="1" customHeight="1" thickBot="1" x14ac:dyDescent="0.25">
      <c r="A253" s="106" t="s">
        <v>270</v>
      </c>
      <c r="B253" s="104"/>
      <c r="C253" s="88">
        <f>IFERROR(VLOOKUP(B253,'Egyéni lista'!$B$4:$L$263,2,0),0)</f>
        <v>0</v>
      </c>
      <c r="D253" s="51">
        <f>IFERROR(VLOOKUP(B253,'Egyéni lista'!$B$4:$L$263,3,0),0)</f>
        <v>0</v>
      </c>
      <c r="E253" s="30">
        <f>IFERROR(VLOOKUP(B253,'Egyéni lista'!$B$4:$L$263,4,0),0)</f>
        <v>0</v>
      </c>
      <c r="F253" s="30">
        <f>IFERROR(VLOOKUP(B253,'Egyéni lista'!$B$4:$L$263,5,0),0)</f>
        <v>0</v>
      </c>
      <c r="G253" s="30">
        <f>IFERROR(VLOOKUP(B253,'Egyéni lista'!$B$4:$L$263,6,0),0)</f>
        <v>0</v>
      </c>
      <c r="H253" s="30">
        <f>IFERROR(VLOOKUP(B253,'Egyéni lista'!$B$4:$L$263,7,0),0)</f>
        <v>0</v>
      </c>
      <c r="I253" s="126">
        <f>IFERROR(VLOOKUP(B253,'Egyéni lista'!$B$4:$L$263,8,0),0)</f>
        <v>0</v>
      </c>
      <c r="J253" s="132">
        <f>IFERROR(VLOOKUP(B253,'Egyéni lista'!$B$4:$L$263,9,0),0)</f>
        <v>0</v>
      </c>
      <c r="K253" s="26">
        <f>IFERROR(VLOOKUP(B253,'Egyéni lista'!$B$4:$L$263,10,0),0)</f>
        <v>0</v>
      </c>
      <c r="L253" s="90">
        <f>IFERROR(VLOOKUP(B253,'Egyéni lista'!$B$4:$L$263,11,0),0)</f>
        <v>0</v>
      </c>
    </row>
    <row r="254" spans="1:12" hidden="1" x14ac:dyDescent="0.2">
      <c r="E254" s="107">
        <f>SUM(E4:E253)</f>
        <v>518</v>
      </c>
      <c r="F254" s="107">
        <f t="shared" ref="F254:L254" si="0">SUM(F4:F253)</f>
        <v>473</v>
      </c>
      <c r="G254" s="107">
        <f t="shared" si="0"/>
        <v>542</v>
      </c>
      <c r="H254" s="107">
        <f t="shared" si="0"/>
        <v>544</v>
      </c>
      <c r="I254" s="107">
        <f t="shared" si="0"/>
        <v>1431</v>
      </c>
      <c r="J254" s="107">
        <f t="shared" si="0"/>
        <v>646</v>
      </c>
      <c r="K254" s="107">
        <f t="shared" si="0"/>
        <v>2077</v>
      </c>
      <c r="L254" s="107">
        <f t="shared" si="0"/>
        <v>35</v>
      </c>
    </row>
    <row r="255" spans="1:12" hidden="1" x14ac:dyDescent="0.2">
      <c r="I255" s="222">
        <f>SUM(I254:J254)</f>
        <v>2077</v>
      </c>
      <c r="J255" s="223"/>
    </row>
  </sheetData>
  <sheetProtection algorithmName="SHA-512" hashValue="wmrivy3+9OUtX156b6ECAb1h5MHOqd4TmCijt8YWyL/7RKvT3np/MzjAIhaAGvb1Ww2nbEDhmiuUk7OHyC8wog==" saltValue="/KxBbE0UldNfWTbXtrsIkQ==" spinCount="100000" sheet="1" objects="1" scenarios="1"/>
  <sortState xmlns:xlrd2="http://schemas.microsoft.com/office/spreadsheetml/2017/richdata2" ref="B4:L7">
    <sortCondition descending="1" ref="K4:K7"/>
  </sortState>
  <mergeCells count="2">
    <mergeCell ref="A1:L1"/>
    <mergeCell ref="I255:J255"/>
  </mergeCells>
  <conditionalFormatting sqref="E4:H253">
    <cfRule type="cellIs" dxfId="134" priority="8" operator="greaterThan">
      <formula>150</formula>
    </cfRule>
    <cfRule type="cellIs" dxfId="133" priority="9" operator="between">
      <formula>131</formula>
      <formula>150</formula>
    </cfRule>
  </conditionalFormatting>
  <conditionalFormatting sqref="K4:K140">
    <cfRule type="cellIs" dxfId="132" priority="1" operator="greaterThan">
      <formula>599</formula>
    </cfRule>
  </conditionalFormatting>
  <conditionalFormatting sqref="K4:K253">
    <cfRule type="cellIs" dxfId="131" priority="2" operator="between">
      <formula>571</formula>
      <formula>599</formula>
    </cfRule>
    <cfRule type="cellIs" dxfId="130" priority="3" operator="between">
      <formula>551</formula>
      <formula>570</formula>
    </cfRule>
    <cfRule type="cellIs" dxfId="129" priority="4" operator="between">
      <formula>520</formula>
      <formula>550</formula>
    </cfRule>
  </conditionalFormatting>
  <conditionalFormatting sqref="L4 A4:A19 C4:D19 L8 L12 L16 L20 A20:D21 A22:A27 C22:D27 L24 B24:B25 L28 A28:D29 A30:A31 C30:D31 L32 A32:D33 A34:A35 C34:D35 L36 A36:D37 A38:A39 C38:D39 L40 A40:D41 A42:A43 C42:D251 L44 A44:B45 A46:A47 L48 A48:B49 A50:A51 L52 A52:B53 A54:A55 L56 A56:B57 A58:A59 L60 A60:B61 A62:A63 L64 A64:B65 A66:A67 L68 A68:B69 A70:A71 L72 A72:B73 A74:A75 L76 A76:B77 A78:A79 L80 A80:B81 A82:A83 L84 A84:B85 A86:A87 L88 A88:B89 A90:A91 L92 A92:B93 A94:A95 L96 A96:B97 A98:A99 L100 A100:B101 A102:A103 L104 A104:B105 A106:A107 L108 A108:B109 A110:A111 L112 A112:B113 A114:A115 L116 A116:B117 A118:A119 L120 A120:B121 A122:A123 L124 A124:B125 A126:A127 L128 A128:B129 A130:A131 L132 A132:B133 A134:A135 L136 A136:B137 A138:A139 L140 A140:B141 A142:A143 L144 A144:B145 A146:A147 L148 A148:B149 A150:A151 L152 A152:B153 A154:A155 L156 A156:B157 A158:A159 L160 A160:B161 A162:A163 L164 A164:B165 A166:A167 L168 A168:B169 A170:A171 L172 A172:B173 A174:A175 L176 A176:B177 A178:A179 L180 A180:B181 A182:A183 L184 A184:B185 A186:A187 L188 A188:B189 A190:A191 L192 A192:B193 A194:A195 L196 A196:B197 A198:A199 L200 A200:B201 A202:A203 L204 A204:B205 A206:A207 L208 A208:B209 A210:A211 L212 A212:B213 A214:A215 L216 A216:B217 A218:A219 L220 A220:B221 A222:A223 L224 A224:B225 A226:A227 L228 A228:B229 A230:A231 L232 A232:B233 A234:A235 L236 A236:B237 A238:A239 L240 A240:B241 A242:A243 L244 A244:B245 A246:A247 L248 A248:B249 A250:A251 L252 A252:D253">
    <cfRule type="cellIs" dxfId="128" priority="32" stopIfTrue="1" operator="between">
      <formula>250</formula>
      <formula>300</formula>
    </cfRule>
  </conditionalFormatting>
  <conditionalFormatting sqref="L4 L8 L12 L16 L20 L24 L28 L32 L36 L40 L44 L48 L52 L56 L60 L64 L68 L72 L76 L80 L84 L88 L92 L96 L100 L104 L108 L112 L116 L120 L124 L128 L132 L136 L140 L144 L148 L152 L156 L160 L164 L168 L172 L176 L180 L184 L188 L192 L196 L200 L204 L208 L212 L216 L220 L224 L228 L232 L236 L240 L244 L248 L252 A4:A19 C4:D19 A20:D21 A22:A27 C22:D27 B24:B25 A28:D29 A30:A31 C30:D31 A32:D33 A34:A35 C34:D35 A36:D37 A38:A39 C38:D39 A40:D41 A42:A43 C42:D251 A44:B45 A46:A47 A48:B49 A50:A51 A52:B53 A54:A55 A56:B57 A58:A59 A60:B61 A62:A63 A64:B65 A66:A67 A68:B69 A70:A71 A72:B73 A74:A75 A76:B77 A78:A79 A80:B81 A82:A83 A84:B85 A86:A87 A88:B89 A90:A91 A92:B93 A94:A95 A96:B97 A98:A99 A100:B101 A102:A103 A104:B105 A106:A107 A108:B109 A110:A111 A112:B113 A114:A115 A116:B117 A118:A119 A120:B121 A122:A123 A124:B125 A126:A127 A128:B129 A130:A131 A132:B133 A134:A135 A136:B137 A138:A139 A140:B141 A142:A143 A144:B145 A146:A147 A148:B149 A150:A151 A152:B153 A154:A155 A156:B157 A158:A159 A160:B161 A162:A163 A164:B165 A166:A167 A168:B169 A170:A171 A172:B173 A174:A175 A176:B177 A178:A179 A180:B181 A182:A183 A184:B185 A186:A187 A188:B189 A190:A191 A192:B193 A194:A195 A196:B197 A198:A199 A200:B201 A202:A203 A204:B205 A206:A207 A208:B209 A210:A211 A212:B213 A214:A215 A216:B217 A218:A219 A220:B221 A222:A223 A224:B225 A226:A227 A228:B229 A230:A231 A232:B233 A234:A235 A236:B237 A238:A239 A240:B241 A242:A243 A244:B245 A246:A247 A248:B249 A250:A251 A252:D253">
    <cfRule type="cellIs" dxfId="127" priority="26" stopIfTrue="1" operator="between">
      <formula>200</formula>
      <formula>219</formula>
    </cfRule>
    <cfRule type="cellIs" dxfId="126" priority="31" stopIfTrue="1" operator="between">
      <formula>220</formula>
      <formula>249</formula>
    </cfRule>
  </conditionalFormatting>
  <conditionalFormatting sqref="L4 L8 L12 L16 L20 L24 L28 L32 L36 L40 L44 L48 L52 L56 L60 L64 L68 L72 L76 L80 L84 L88 L92 L96 L100 L104 L108 L112 L116 L120 L124 L128 L132 L136 L140 L144 L148 L152 L156 L160 L164 L168 L172 L176 L180 L184 L188 L192 L196 L200 L204 L208 L212 L216 L220 L224 L228 L232 L236 L240 L244 L248 L252">
    <cfRule type="cellIs" dxfId="125" priority="24" operator="greaterThan">
      <formula>599</formula>
    </cfRule>
    <cfRule type="cellIs" dxfId="124" priority="25" operator="greaterThan">
      <formula>599</formula>
    </cfRule>
  </conditionalFormatting>
  <conditionalFormatting sqref="L4:L253">
    <cfRule type="cellIs" dxfId="123" priority="27" operator="equal">
      <formula>300</formula>
    </cfRule>
    <cfRule type="cellIs" dxfId="122" priority="28" stopIfTrue="1" operator="between">
      <formula>200</formula>
      <formula>219</formula>
    </cfRule>
    <cfRule type="cellIs" dxfId="121" priority="29" stopIfTrue="1" operator="between">
      <formula>220</formula>
      <formula>249</formula>
    </cfRule>
    <cfRule type="cellIs" dxfId="120" priority="30" stopIfTrue="1" operator="between">
      <formula>250</formula>
      <formula>300</formula>
    </cfRule>
  </conditionalFormatting>
  <pageMargins left="0.7" right="0.7" top="0.75" bottom="0.75" header="0.3" footer="0.3"/>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O256"/>
  <sheetViews>
    <sheetView workbookViewId="0">
      <selection activeCell="A254" sqref="A254:XFD255"/>
    </sheetView>
  </sheetViews>
  <sheetFormatPr defaultColWidth="9.140625" defaultRowHeight="14.25" x14ac:dyDescent="0.2"/>
  <cols>
    <col min="1" max="1" width="9.140625" style="21"/>
    <col min="2" max="2" width="22.5703125" style="60" customWidth="1"/>
    <col min="3" max="3" width="15.85546875" style="8" customWidth="1"/>
    <col min="4" max="4" width="11" customWidth="1"/>
    <col min="12" max="12" width="6.42578125" customWidth="1"/>
  </cols>
  <sheetData>
    <row r="1" spans="1:12" ht="23.25" customHeight="1" thickBot="1" x14ac:dyDescent="0.25">
      <c r="A1" s="224" t="s">
        <v>273</v>
      </c>
      <c r="B1" s="225"/>
      <c r="C1" s="225"/>
      <c r="D1" s="225"/>
      <c r="E1" s="225"/>
      <c r="F1" s="225"/>
      <c r="G1" s="225"/>
      <c r="H1" s="225"/>
      <c r="I1" s="225"/>
      <c r="J1" s="225"/>
      <c r="K1" s="225"/>
      <c r="L1" s="226"/>
    </row>
    <row r="2" spans="1:12" ht="18" customHeight="1" thickBot="1" x14ac:dyDescent="0.25">
      <c r="A2" s="24" t="s">
        <v>25</v>
      </c>
      <c r="B2" s="115" t="s">
        <v>0</v>
      </c>
      <c r="C2" s="108" t="s">
        <v>16</v>
      </c>
      <c r="D2" s="58" t="s">
        <v>17</v>
      </c>
      <c r="E2" s="34" t="s">
        <v>18</v>
      </c>
      <c r="F2" s="34" t="s">
        <v>19</v>
      </c>
      <c r="G2" s="34" t="s">
        <v>20</v>
      </c>
      <c r="H2" s="34" t="s">
        <v>21</v>
      </c>
      <c r="I2" s="34" t="s">
        <v>3</v>
      </c>
      <c r="J2" s="34" t="s">
        <v>22</v>
      </c>
      <c r="K2" s="34" t="s">
        <v>2</v>
      </c>
      <c r="L2" s="59" t="s">
        <v>4</v>
      </c>
    </row>
    <row r="3" spans="1:12" ht="15.75" hidden="1" customHeight="1" thickBot="1" x14ac:dyDescent="0.25">
      <c r="A3" s="105" t="s">
        <v>25</v>
      </c>
      <c r="B3" s="79" t="s">
        <v>0</v>
      </c>
      <c r="C3" s="17" t="s">
        <v>16</v>
      </c>
      <c r="D3" s="18" t="s">
        <v>17</v>
      </c>
      <c r="E3" s="13" t="s">
        <v>18</v>
      </c>
      <c r="F3" s="13" t="s">
        <v>19</v>
      </c>
      <c r="G3" s="13" t="s">
        <v>20</v>
      </c>
      <c r="H3" s="13" t="s">
        <v>21</v>
      </c>
      <c r="I3" s="13" t="s">
        <v>3</v>
      </c>
      <c r="J3" s="13" t="s">
        <v>22</v>
      </c>
      <c r="K3" s="13" t="s">
        <v>2</v>
      </c>
      <c r="L3" s="13" t="s">
        <v>4</v>
      </c>
    </row>
    <row r="4" spans="1:12" ht="15" customHeight="1" x14ac:dyDescent="0.25">
      <c r="A4" s="80" t="s">
        <v>6</v>
      </c>
      <c r="B4" s="203" t="s">
        <v>477</v>
      </c>
      <c r="C4" s="268" t="str">
        <f>IFERROR(VLOOKUP(B4,'Egyéni lista'!$B$4:$L$263,2,0),0)</f>
        <v>Tökös Tekések</v>
      </c>
      <c r="D4" s="269" t="str">
        <f>IFERROR(VLOOKUP(B4,'Egyéni lista'!$B$4:$L$263,3,0),0)</f>
        <v>Am. ffi</v>
      </c>
      <c r="E4" s="270">
        <f>IFERROR(VLOOKUP(B4,'Egyéni lista'!$B$4:$L$263,4,0),0)</f>
        <v>146</v>
      </c>
      <c r="F4" s="270">
        <f>IFERROR(VLOOKUP(B4,'Egyéni lista'!$B$4:$L$263,5,0),0)</f>
        <v>158</v>
      </c>
      <c r="G4" s="270">
        <f>IFERROR(VLOOKUP(B4,'Egyéni lista'!$B$4:$L$263,6,0),0)</f>
        <v>143</v>
      </c>
      <c r="H4" s="270">
        <f>IFERROR(VLOOKUP(B4,'Egyéni lista'!$B$4:$L$263,7,0),0)</f>
        <v>130</v>
      </c>
      <c r="I4" s="271">
        <f>IFERROR(VLOOKUP(B4,'Egyéni lista'!$B$4:$L$263,8,0),0)</f>
        <v>390</v>
      </c>
      <c r="J4" s="133">
        <f>IFERROR(VLOOKUP(B4,'Egyéni lista'!$B$4:$L$263,9,0),0)</f>
        <v>187</v>
      </c>
      <c r="K4" s="97">
        <f>IFERROR(VLOOKUP(B4,'Egyéni lista'!$B$4:$L$263,10,0),0)</f>
        <v>577</v>
      </c>
      <c r="L4" s="272">
        <f>IFERROR(VLOOKUP(B4,'Egyéni lista'!$B$4:$L$263,11,0),0)</f>
        <v>3</v>
      </c>
    </row>
    <row r="5" spans="1:12" ht="15" customHeight="1" x14ac:dyDescent="0.25">
      <c r="A5" s="80" t="s">
        <v>7</v>
      </c>
      <c r="B5" s="165" t="s">
        <v>448</v>
      </c>
      <c r="C5" s="81" t="str">
        <f>IFERROR(VLOOKUP(B5,'Egyéni lista'!$B$4:$L$263,2,0),0)</f>
        <v>Tekergő Tekézők</v>
      </c>
      <c r="D5" s="82" t="str">
        <f>IFERROR(VLOOKUP(B5,'Egyéni lista'!$B$4:$L$263,3,0),0)</f>
        <v>Am. ffi</v>
      </c>
      <c r="E5" s="32">
        <f>IFERROR(VLOOKUP(B5,'Egyéni lista'!$B$4:$L$263,4,0),0)</f>
        <v>144</v>
      </c>
      <c r="F5" s="32">
        <f>IFERROR(VLOOKUP(B5,'Egyéni lista'!$B$4:$L$263,5,0),0)</f>
        <v>138</v>
      </c>
      <c r="G5" s="32">
        <f>IFERROR(VLOOKUP(B5,'Egyéni lista'!$B$4:$L$263,6,0),0)</f>
        <v>151</v>
      </c>
      <c r="H5" s="32">
        <f>IFERROR(VLOOKUP(B5,'Egyéni lista'!$B$4:$L$263,7,0),0)</f>
        <v>140</v>
      </c>
      <c r="I5" s="128">
        <f>IFERROR(VLOOKUP(B5,'Egyéni lista'!$B$4:$L$263,8,0),0)</f>
        <v>392</v>
      </c>
      <c r="J5" s="182">
        <f>IFERROR(VLOOKUP(B5,'Egyéni lista'!$B$4:$L$263,9,0),0)</f>
        <v>181</v>
      </c>
      <c r="K5" s="83">
        <f>IFERROR(VLOOKUP(B5,'Egyéni lista'!$B$4:$L$263,10,0),0)</f>
        <v>573</v>
      </c>
      <c r="L5" s="82">
        <f>IFERROR(VLOOKUP(B5,'Egyéni lista'!$B$4:$L$263,11,0),0)</f>
        <v>5</v>
      </c>
    </row>
    <row r="6" spans="1:12" ht="15" customHeight="1" x14ac:dyDescent="0.25">
      <c r="A6" s="80" t="s">
        <v>8</v>
      </c>
      <c r="B6" s="165" t="s">
        <v>454</v>
      </c>
      <c r="C6" s="81" t="str">
        <f>IFERROR(VLOOKUP(B6,'Egyéni lista'!$B$4:$L$263,2,0),0)</f>
        <v>Egyéni</v>
      </c>
      <c r="D6" s="82" t="str">
        <f>IFERROR(VLOOKUP(B6,'Egyéni lista'!$B$4:$L$263,3,0),0)</f>
        <v>Am. ffi</v>
      </c>
      <c r="E6" s="32">
        <f>IFERROR(VLOOKUP(B6,'Egyéni lista'!$B$4:$L$263,4,0),0)</f>
        <v>146</v>
      </c>
      <c r="F6" s="32">
        <f>IFERROR(VLOOKUP(B6,'Egyéni lista'!$B$4:$L$263,5,0),0)</f>
        <v>132</v>
      </c>
      <c r="G6" s="32">
        <f>IFERROR(VLOOKUP(B6,'Egyéni lista'!$B$4:$L$263,6,0),0)</f>
        <v>148</v>
      </c>
      <c r="H6" s="32">
        <f>IFERROR(VLOOKUP(B6,'Egyéni lista'!$B$4:$L$263,7,0),0)</f>
        <v>142</v>
      </c>
      <c r="I6" s="128">
        <f>IFERROR(VLOOKUP(B6,'Egyéni lista'!$B$4:$L$263,8,0),0)</f>
        <v>387</v>
      </c>
      <c r="J6" s="182">
        <f>IFERROR(VLOOKUP(B6,'Egyéni lista'!$B$4:$L$263,9,0),0)</f>
        <v>181</v>
      </c>
      <c r="K6" s="83">
        <f>IFERROR(VLOOKUP(B6,'Egyéni lista'!$B$4:$L$263,10,0),0)</f>
        <v>568</v>
      </c>
      <c r="L6" s="82">
        <f>IFERROR(VLOOKUP(B6,'Egyéni lista'!$B$4:$L$263,11,0),0)</f>
        <v>7</v>
      </c>
    </row>
    <row r="7" spans="1:12" ht="15.75" customHeight="1" x14ac:dyDescent="0.25">
      <c r="A7" s="80" t="s">
        <v>9</v>
      </c>
      <c r="B7" s="66" t="s">
        <v>464</v>
      </c>
      <c r="C7" s="81" t="str">
        <f>IFERROR(VLOOKUP(B7,'Egyéni lista'!$B$4:$L$263,2,0),0)</f>
        <v>TEKés4es</v>
      </c>
      <c r="D7" s="82" t="str">
        <f>IFERROR(VLOOKUP(B7,'Egyéni lista'!$B$4:$L$263,3,0),0)</f>
        <v>Am. ffi</v>
      </c>
      <c r="E7" s="32">
        <f>IFERROR(VLOOKUP(B7,'Egyéni lista'!$B$4:$L$263,4,0),0)</f>
        <v>129</v>
      </c>
      <c r="F7" s="32">
        <f>IFERROR(VLOOKUP(B7,'Egyéni lista'!$B$4:$L$263,5,0),0)</f>
        <v>168</v>
      </c>
      <c r="G7" s="32">
        <f>IFERROR(VLOOKUP(B7,'Egyéni lista'!$B$4:$L$263,6,0),0)</f>
        <v>142</v>
      </c>
      <c r="H7" s="32">
        <f>IFERROR(VLOOKUP(B7,'Egyéni lista'!$B$4:$L$263,7,0),0)</f>
        <v>127</v>
      </c>
      <c r="I7" s="128">
        <f>IFERROR(VLOOKUP(B7,'Egyéni lista'!$B$4:$L$263,8,0),0)</f>
        <v>344</v>
      </c>
      <c r="J7" s="182">
        <f>IFERROR(VLOOKUP(B7,'Egyéni lista'!$B$4:$L$263,9,0),0)</f>
        <v>222</v>
      </c>
      <c r="K7" s="83">
        <f>IFERROR(VLOOKUP(B7,'Egyéni lista'!$B$4:$L$263,10,0),0)</f>
        <v>566</v>
      </c>
      <c r="L7" s="82">
        <f>IFERROR(VLOOKUP(B7,'Egyéni lista'!$B$4:$L$263,11,0),0)</f>
        <v>2</v>
      </c>
    </row>
    <row r="8" spans="1:12" ht="15" customHeight="1" x14ac:dyDescent="0.25">
      <c r="A8" s="80" t="s">
        <v>10</v>
      </c>
      <c r="B8" s="165" t="s">
        <v>480</v>
      </c>
      <c r="C8" s="81" t="str">
        <f>IFERROR(VLOOKUP(B8,'Egyéni lista'!$B$4:$L$263,2,0),0)</f>
        <v>Tökös Tekés</v>
      </c>
      <c r="D8" s="82" t="str">
        <f>IFERROR(VLOOKUP(B8,'Egyéni lista'!$B$4:$L$263,3,0),0)</f>
        <v>Am. ffi</v>
      </c>
      <c r="E8" s="32">
        <f>IFERROR(VLOOKUP(B8,'Egyéni lista'!$B$4:$L$263,4,0),0)</f>
        <v>161</v>
      </c>
      <c r="F8" s="32">
        <f>IFERROR(VLOOKUP(B8,'Egyéni lista'!$B$4:$L$263,5,0),0)</f>
        <v>131</v>
      </c>
      <c r="G8" s="32">
        <f>IFERROR(VLOOKUP(B8,'Egyéni lista'!$B$4:$L$263,6,0),0)</f>
        <v>142</v>
      </c>
      <c r="H8" s="32">
        <f>IFERROR(VLOOKUP(B8,'Egyéni lista'!$B$4:$L$263,7,0),0)</f>
        <v>132</v>
      </c>
      <c r="I8" s="128">
        <f>IFERROR(VLOOKUP(B8,'Egyéni lista'!$B$4:$L$263,8,0),0)</f>
        <v>381</v>
      </c>
      <c r="J8" s="182">
        <f>IFERROR(VLOOKUP(B8,'Egyéni lista'!$B$4:$L$263,9,0),0)</f>
        <v>185</v>
      </c>
      <c r="K8" s="83">
        <f>IFERROR(VLOOKUP(B8,'Egyéni lista'!$B$4:$L$263,10,0),0)</f>
        <v>566</v>
      </c>
      <c r="L8" s="82">
        <f>IFERROR(VLOOKUP(B8,'Egyéni lista'!$B$4:$L$263,11,0),0)</f>
        <v>6</v>
      </c>
    </row>
    <row r="9" spans="1:12" ht="15" customHeight="1" x14ac:dyDescent="0.2">
      <c r="A9" s="80" t="s">
        <v>11</v>
      </c>
      <c r="B9" s="78" t="s">
        <v>385</v>
      </c>
      <c r="C9" s="81" t="str">
        <f>IFERROR(VLOOKUP(B9,'Egyéni lista'!$B$4:$L$263,2,0),0)</f>
        <v>Golyószórók</v>
      </c>
      <c r="D9" s="82" t="str">
        <f>IFERROR(VLOOKUP(B9,'Egyéni lista'!$B$4:$L$263,3,0),0)</f>
        <v>Am. ffi</v>
      </c>
      <c r="E9" s="32">
        <f>IFERROR(VLOOKUP(B9,'Egyéni lista'!$B$4:$L$263,4,0),0)</f>
        <v>160</v>
      </c>
      <c r="F9" s="32">
        <f>IFERROR(VLOOKUP(B9,'Egyéni lista'!$B$4:$L$263,5,0),0)</f>
        <v>109</v>
      </c>
      <c r="G9" s="32">
        <f>IFERROR(VLOOKUP(B9,'Egyéni lista'!$B$4:$L$263,6,0),0)</f>
        <v>147</v>
      </c>
      <c r="H9" s="32">
        <f>IFERROR(VLOOKUP(B9,'Egyéni lista'!$B$4:$L$263,7,0),0)</f>
        <v>141</v>
      </c>
      <c r="I9" s="128">
        <f>IFERROR(VLOOKUP(B9,'Egyéni lista'!$B$4:$L$263,8,0),0)</f>
        <v>350</v>
      </c>
      <c r="J9" s="182">
        <f>IFERROR(VLOOKUP(B9,'Egyéni lista'!$B$4:$L$263,9,0),0)</f>
        <v>207</v>
      </c>
      <c r="K9" s="83">
        <f>IFERROR(VLOOKUP(B9,'Egyéni lista'!$B$4:$L$263,10,0),0)</f>
        <v>557</v>
      </c>
      <c r="L9" s="82">
        <f>IFERROR(VLOOKUP(B9,'Egyéni lista'!$B$4:$L$263,11,0),0)</f>
        <v>7</v>
      </c>
    </row>
    <row r="10" spans="1:12" ht="15" customHeight="1" x14ac:dyDescent="0.2">
      <c r="A10" s="80" t="s">
        <v>12</v>
      </c>
      <c r="B10" s="78" t="s">
        <v>379</v>
      </c>
      <c r="C10" s="81" t="str">
        <f>IFERROR(VLOOKUP(B10,'Egyéni lista'!$B$4:$L$263,2,0),0)</f>
        <v>Atlasz</v>
      </c>
      <c r="D10" s="82" t="str">
        <f>IFERROR(VLOOKUP(B10,'Egyéni lista'!$B$4:$L$263,3,0),0)</f>
        <v>Am. ffi</v>
      </c>
      <c r="E10" s="32">
        <f>IFERROR(VLOOKUP(B10,'Egyéni lista'!$B$4:$L$263,4,0),0)</f>
        <v>124</v>
      </c>
      <c r="F10" s="32">
        <f>IFERROR(VLOOKUP(B10,'Egyéni lista'!$B$4:$L$263,5,0),0)</f>
        <v>149</v>
      </c>
      <c r="G10" s="32">
        <f>IFERROR(VLOOKUP(B10,'Egyéni lista'!$B$4:$L$263,6,0),0)</f>
        <v>139</v>
      </c>
      <c r="H10" s="32">
        <f>IFERROR(VLOOKUP(B10,'Egyéni lista'!$B$4:$L$263,7,0),0)</f>
        <v>145</v>
      </c>
      <c r="I10" s="128">
        <f>IFERROR(VLOOKUP(B10,'Egyéni lista'!$B$4:$L$263,8,0),0)</f>
        <v>360</v>
      </c>
      <c r="J10" s="182">
        <f>IFERROR(VLOOKUP(B10,'Egyéni lista'!$B$4:$L$263,9,0),0)</f>
        <v>197</v>
      </c>
      <c r="K10" s="83">
        <f>IFERROR(VLOOKUP(B10,'Egyéni lista'!$B$4:$L$263,10,0),0)</f>
        <v>557</v>
      </c>
      <c r="L10" s="82">
        <f>IFERROR(VLOOKUP(B10,'Egyéni lista'!$B$4:$L$263,11,0),0)</f>
        <v>3</v>
      </c>
    </row>
    <row r="11" spans="1:12" ht="15.75" customHeight="1" x14ac:dyDescent="0.25">
      <c r="A11" s="80" t="s">
        <v>13</v>
      </c>
      <c r="B11" s="165" t="s">
        <v>325</v>
      </c>
      <c r="C11" s="81" t="str">
        <f>IFERROR(VLOOKUP(B11,'Egyéni lista'!$B$4:$L$263,2,0),0)</f>
        <v>Üstökös</v>
      </c>
      <c r="D11" s="82" t="str">
        <f>IFERROR(VLOOKUP(B11,'Egyéni lista'!$B$4:$L$263,3,0),0)</f>
        <v>Am. ffi</v>
      </c>
      <c r="E11" s="32">
        <f>IFERROR(VLOOKUP(B11,'Egyéni lista'!$B$4:$L$263,4,0),0)</f>
        <v>142</v>
      </c>
      <c r="F11" s="32">
        <f>IFERROR(VLOOKUP(B11,'Egyéni lista'!$B$4:$L$263,5,0),0)</f>
        <v>149</v>
      </c>
      <c r="G11" s="32">
        <f>IFERROR(VLOOKUP(B11,'Egyéni lista'!$B$4:$L$263,6,0),0)</f>
        <v>113</v>
      </c>
      <c r="H11" s="32">
        <f>IFERROR(VLOOKUP(B11,'Egyéni lista'!$B$4:$L$263,7,0),0)</f>
        <v>151</v>
      </c>
      <c r="I11" s="128">
        <f>IFERROR(VLOOKUP(B11,'Egyéni lista'!$B$4:$L$263,8,0),0)</f>
        <v>386</v>
      </c>
      <c r="J11" s="182">
        <f>IFERROR(VLOOKUP(B11,'Egyéni lista'!$B$4:$L$263,9,0),0)</f>
        <v>169</v>
      </c>
      <c r="K11" s="83">
        <f>IFERROR(VLOOKUP(B11,'Egyéni lista'!$B$4:$L$263,10,0),0)</f>
        <v>555</v>
      </c>
      <c r="L11" s="82">
        <f>IFERROR(VLOOKUP(B11,'Egyéni lista'!$B$4:$L$263,11,0),0)</f>
        <v>4</v>
      </c>
    </row>
    <row r="12" spans="1:12" ht="15" customHeight="1" x14ac:dyDescent="0.2">
      <c r="A12" s="80" t="s">
        <v>14</v>
      </c>
      <c r="B12" s="78" t="s">
        <v>382</v>
      </c>
      <c r="C12" s="81" t="str">
        <f>IFERROR(VLOOKUP(B12,'Egyéni lista'!$B$4:$L$263,2,0),0)</f>
        <v>Golyószórók</v>
      </c>
      <c r="D12" s="82" t="str">
        <f>IFERROR(VLOOKUP(B12,'Egyéni lista'!$B$4:$L$263,3,0),0)</f>
        <v>Am. ffi</v>
      </c>
      <c r="E12" s="32">
        <f>IFERROR(VLOOKUP(B12,'Egyéni lista'!$B$4:$L$263,4,0),0)</f>
        <v>145</v>
      </c>
      <c r="F12" s="32">
        <f>IFERROR(VLOOKUP(B12,'Egyéni lista'!$B$4:$L$263,5,0),0)</f>
        <v>129</v>
      </c>
      <c r="G12" s="32">
        <f>IFERROR(VLOOKUP(B12,'Egyéni lista'!$B$4:$L$263,6,0),0)</f>
        <v>127</v>
      </c>
      <c r="H12" s="32">
        <f>IFERROR(VLOOKUP(B12,'Egyéni lista'!$B$4:$L$263,7,0),0)</f>
        <v>153</v>
      </c>
      <c r="I12" s="128">
        <f>IFERROR(VLOOKUP(B12,'Egyéni lista'!$B$4:$L$263,8,0),0)</f>
        <v>391</v>
      </c>
      <c r="J12" s="182">
        <f>IFERROR(VLOOKUP(B12,'Egyéni lista'!$B$4:$L$263,9,0),0)</f>
        <v>163</v>
      </c>
      <c r="K12" s="83">
        <f>IFERROR(VLOOKUP(B12,'Egyéni lista'!$B$4:$L$263,10,0),0)</f>
        <v>554</v>
      </c>
      <c r="L12" s="82">
        <f>IFERROR(VLOOKUP(B12,'Egyéni lista'!$B$4:$L$263,11,0),0)</f>
        <v>8</v>
      </c>
    </row>
    <row r="13" spans="1:12" ht="15" customHeight="1" x14ac:dyDescent="0.25">
      <c r="A13" s="80" t="s">
        <v>15</v>
      </c>
      <c r="B13" s="165" t="s">
        <v>425</v>
      </c>
      <c r="C13" s="81" t="str">
        <f>IFERROR(VLOOKUP(B13,'Egyéni lista'!$B$4:$L$263,2,0),0)</f>
        <v>Bábolna</v>
      </c>
      <c r="D13" s="82" t="str">
        <f>IFERROR(VLOOKUP(B13,'Egyéni lista'!$B$4:$L$263,3,0),0)</f>
        <v>Am. ffi</v>
      </c>
      <c r="E13" s="32">
        <f>IFERROR(VLOOKUP(B13,'Egyéni lista'!$B$4:$L$263,4,0),0)</f>
        <v>143</v>
      </c>
      <c r="F13" s="32">
        <f>IFERROR(VLOOKUP(B13,'Egyéni lista'!$B$4:$L$263,5,0),0)</f>
        <v>133</v>
      </c>
      <c r="G13" s="32">
        <f>IFERROR(VLOOKUP(B13,'Egyéni lista'!$B$4:$L$263,6,0),0)</f>
        <v>135</v>
      </c>
      <c r="H13" s="32">
        <f>IFERROR(VLOOKUP(B13,'Egyéni lista'!$B$4:$L$263,7,0),0)</f>
        <v>142</v>
      </c>
      <c r="I13" s="128">
        <f>IFERROR(VLOOKUP(B13,'Egyéni lista'!$B$4:$L$263,8,0),0)</f>
        <v>370</v>
      </c>
      <c r="J13" s="182">
        <f>IFERROR(VLOOKUP(B13,'Egyéni lista'!$B$4:$L$263,9,0),0)</f>
        <v>183</v>
      </c>
      <c r="K13" s="83">
        <f>IFERROR(VLOOKUP(B13,'Egyéni lista'!$B$4:$L$263,10,0),0)</f>
        <v>553</v>
      </c>
      <c r="L13" s="82">
        <f>IFERROR(VLOOKUP(B13,'Egyéni lista'!$B$4:$L$263,11,0),0)</f>
        <v>4</v>
      </c>
    </row>
    <row r="14" spans="1:12" ht="15" customHeight="1" x14ac:dyDescent="0.25">
      <c r="A14" s="80" t="s">
        <v>26</v>
      </c>
      <c r="B14" s="66" t="s">
        <v>478</v>
      </c>
      <c r="C14" s="81" t="str">
        <f>IFERROR(VLOOKUP(B14,'Egyéni lista'!$B$4:$L$263,2,0),0)</f>
        <v>Tökös Tekések</v>
      </c>
      <c r="D14" s="82" t="str">
        <f>IFERROR(VLOOKUP(B14,'Egyéni lista'!$B$4:$L$263,3,0),0)</f>
        <v>Am. ffi</v>
      </c>
      <c r="E14" s="32">
        <f>IFERROR(VLOOKUP(B14,'Egyéni lista'!$B$4:$L$263,4,0),0)</f>
        <v>148</v>
      </c>
      <c r="F14" s="32">
        <f>IFERROR(VLOOKUP(B14,'Egyéni lista'!$B$4:$L$263,5,0),0)</f>
        <v>138</v>
      </c>
      <c r="G14" s="32">
        <f>IFERROR(VLOOKUP(B14,'Egyéni lista'!$B$4:$L$263,6,0),0)</f>
        <v>137</v>
      </c>
      <c r="H14" s="32">
        <f>IFERROR(VLOOKUP(B14,'Egyéni lista'!$B$4:$L$263,7,0),0)</f>
        <v>130</v>
      </c>
      <c r="I14" s="128">
        <f>IFERROR(VLOOKUP(B14,'Egyéni lista'!$B$4:$L$263,8,0),0)</f>
        <v>373</v>
      </c>
      <c r="J14" s="182">
        <f>IFERROR(VLOOKUP(B14,'Egyéni lista'!$B$4:$L$263,9,0),0)</f>
        <v>180</v>
      </c>
      <c r="K14" s="83">
        <f>IFERROR(VLOOKUP(B14,'Egyéni lista'!$B$4:$L$263,10,0),0)</f>
        <v>553</v>
      </c>
      <c r="L14" s="82">
        <f>IFERROR(VLOOKUP(B14,'Egyéni lista'!$B$4:$L$263,11,0),0)</f>
        <v>4</v>
      </c>
    </row>
    <row r="15" spans="1:12" ht="15.75" customHeight="1" x14ac:dyDescent="0.25">
      <c r="A15" s="80" t="s">
        <v>27</v>
      </c>
      <c r="B15" s="66" t="s">
        <v>472</v>
      </c>
      <c r="C15" s="81" t="str">
        <f>IFERROR(VLOOKUP(B15,'Egyéni lista'!$B$4:$L$263,2,0),0)</f>
        <v>Golden TC</v>
      </c>
      <c r="D15" s="82" t="str">
        <f>IFERROR(VLOOKUP(B15,'Egyéni lista'!$B$4:$L$263,3,0),0)</f>
        <v>Am. ffi</v>
      </c>
      <c r="E15" s="32">
        <f>IFERROR(VLOOKUP(B15,'Egyéni lista'!$B$4:$L$263,4,0),0)</f>
        <v>142</v>
      </c>
      <c r="F15" s="32">
        <f>IFERROR(VLOOKUP(B15,'Egyéni lista'!$B$4:$L$263,5,0),0)</f>
        <v>123</v>
      </c>
      <c r="G15" s="32">
        <f>IFERROR(VLOOKUP(B15,'Egyéni lista'!$B$4:$L$263,6,0),0)</f>
        <v>143</v>
      </c>
      <c r="H15" s="32">
        <f>IFERROR(VLOOKUP(B15,'Egyéni lista'!$B$4:$L$263,7,0),0)</f>
        <v>144</v>
      </c>
      <c r="I15" s="128">
        <f>IFERROR(VLOOKUP(B15,'Egyéni lista'!$B$4:$L$263,8,0),0)</f>
        <v>365</v>
      </c>
      <c r="J15" s="182">
        <f>IFERROR(VLOOKUP(B15,'Egyéni lista'!$B$4:$L$263,9,0),0)</f>
        <v>187</v>
      </c>
      <c r="K15" s="83">
        <f>IFERROR(VLOOKUP(B15,'Egyéni lista'!$B$4:$L$263,10,0),0)</f>
        <v>552</v>
      </c>
      <c r="L15" s="82">
        <f>IFERROR(VLOOKUP(B15,'Egyéni lista'!$B$4:$L$263,11,0),0)</f>
        <v>6</v>
      </c>
    </row>
    <row r="16" spans="1:12" ht="15" customHeight="1" x14ac:dyDescent="0.25">
      <c r="A16" s="80" t="s">
        <v>28</v>
      </c>
      <c r="B16" s="165" t="s">
        <v>343</v>
      </c>
      <c r="C16" s="81" t="str">
        <f>IFERROR(VLOOKUP(B16,'Egyéni lista'!$B$4:$L$263,2,0),0)</f>
        <v>Mészáros Hús</v>
      </c>
      <c r="D16" s="82" t="str">
        <f>IFERROR(VLOOKUP(B16,'Egyéni lista'!$B$4:$L$263,3,0),0)</f>
        <v>Am. ffi</v>
      </c>
      <c r="E16" s="32">
        <f>IFERROR(VLOOKUP(B16,'Egyéni lista'!$B$4:$L$263,4,0),0)</f>
        <v>140</v>
      </c>
      <c r="F16" s="32">
        <f>IFERROR(VLOOKUP(B16,'Egyéni lista'!$B$4:$L$263,5,0),0)</f>
        <v>132</v>
      </c>
      <c r="G16" s="32">
        <f>IFERROR(VLOOKUP(B16,'Egyéni lista'!$B$4:$L$263,6,0),0)</f>
        <v>154</v>
      </c>
      <c r="H16" s="32">
        <f>IFERROR(VLOOKUP(B16,'Egyéni lista'!$B$4:$L$263,7,0),0)</f>
        <v>124</v>
      </c>
      <c r="I16" s="128">
        <f>IFERROR(VLOOKUP(B16,'Egyéni lista'!$B$4:$L$263,8,0),0)</f>
        <v>356</v>
      </c>
      <c r="J16" s="182">
        <f>IFERROR(VLOOKUP(B16,'Egyéni lista'!$B$4:$L$263,9,0),0)</f>
        <v>194</v>
      </c>
      <c r="K16" s="83">
        <f>IFERROR(VLOOKUP(B16,'Egyéni lista'!$B$4:$L$263,10,0),0)</f>
        <v>550</v>
      </c>
      <c r="L16" s="82">
        <f>IFERROR(VLOOKUP(B16,'Egyéni lista'!$B$4:$L$263,11,0),0)</f>
        <v>8</v>
      </c>
    </row>
    <row r="17" spans="1:12" ht="15" customHeight="1" x14ac:dyDescent="0.25">
      <c r="A17" s="80" t="s">
        <v>29</v>
      </c>
      <c r="B17" s="165" t="s">
        <v>403</v>
      </c>
      <c r="C17" s="81" t="str">
        <f>IFERROR(VLOOKUP(B17,'Egyéni lista'!$B$4:$L$263,2,0),0)</f>
        <v>Gázszervíz</v>
      </c>
      <c r="D17" s="82" t="str">
        <f>IFERROR(VLOOKUP(B17,'Egyéni lista'!$B$4:$L$263,3,0),0)</f>
        <v>Am. ffi</v>
      </c>
      <c r="E17" s="32">
        <f>IFERROR(VLOOKUP(B17,'Egyéni lista'!$B$4:$L$263,4,0),0)</f>
        <v>132</v>
      </c>
      <c r="F17" s="32">
        <f>IFERROR(VLOOKUP(B17,'Egyéni lista'!$B$4:$L$263,5,0),0)</f>
        <v>135</v>
      </c>
      <c r="G17" s="32">
        <f>IFERROR(VLOOKUP(B17,'Egyéni lista'!$B$4:$L$263,6,0),0)</f>
        <v>154</v>
      </c>
      <c r="H17" s="32">
        <f>IFERROR(VLOOKUP(B17,'Egyéni lista'!$B$4:$L$263,7,0),0)</f>
        <v>127</v>
      </c>
      <c r="I17" s="128">
        <f>IFERROR(VLOOKUP(B17,'Egyéni lista'!$B$4:$L$263,8,0),0)</f>
        <v>362</v>
      </c>
      <c r="J17" s="182">
        <f>IFERROR(VLOOKUP(B17,'Egyéni lista'!$B$4:$L$263,9,0),0)</f>
        <v>186</v>
      </c>
      <c r="K17" s="83">
        <f>IFERROR(VLOOKUP(B17,'Egyéni lista'!$B$4:$L$263,10,0),0)</f>
        <v>548</v>
      </c>
      <c r="L17" s="82">
        <f>IFERROR(VLOOKUP(B17,'Egyéni lista'!$B$4:$L$263,11,0),0)</f>
        <v>7</v>
      </c>
    </row>
    <row r="18" spans="1:12" ht="15" customHeight="1" x14ac:dyDescent="0.25">
      <c r="A18" s="80" t="s">
        <v>30</v>
      </c>
      <c r="B18" s="165" t="s">
        <v>453</v>
      </c>
      <c r="C18" s="81" t="str">
        <f>IFERROR(VLOOKUP(B18,'Egyéni lista'!$B$4:$L$263,2,0),0)</f>
        <v>Egyéni</v>
      </c>
      <c r="D18" s="166" t="s">
        <v>277</v>
      </c>
      <c r="E18" s="32">
        <v>132</v>
      </c>
      <c r="F18" s="32">
        <v>145</v>
      </c>
      <c r="G18" s="32">
        <v>132</v>
      </c>
      <c r="H18" s="32">
        <v>136</v>
      </c>
      <c r="I18" s="128">
        <f>96+92+81+91</f>
        <v>360</v>
      </c>
      <c r="J18" s="182">
        <f>K18-I18</f>
        <v>185</v>
      </c>
      <c r="K18" s="83">
        <f>SUM(E18:H18)</f>
        <v>545</v>
      </c>
      <c r="L18" s="229">
        <v>1</v>
      </c>
    </row>
    <row r="19" spans="1:12" ht="15.75" customHeight="1" x14ac:dyDescent="0.25">
      <c r="A19" s="80" t="s">
        <v>31</v>
      </c>
      <c r="B19" s="66" t="s">
        <v>549</v>
      </c>
      <c r="C19" s="81" t="str">
        <f>IFERROR(VLOOKUP(B19,'Egyéni lista'!$B$4:$L$263,2,0),0)</f>
        <v>Uraiújfalu 1</v>
      </c>
      <c r="D19" s="82" t="str">
        <f>IFERROR(VLOOKUP(B19,'Egyéni lista'!$B$4:$L$263,3,0),0)</f>
        <v>Am. ffi</v>
      </c>
      <c r="E19" s="32">
        <f>IFERROR(VLOOKUP(B19,'Egyéni lista'!$B$4:$L$263,4,0),0)</f>
        <v>137</v>
      </c>
      <c r="F19" s="32">
        <f>IFERROR(VLOOKUP(B19,'Egyéni lista'!$B$4:$L$263,5,0),0)</f>
        <v>125</v>
      </c>
      <c r="G19" s="32">
        <f>IFERROR(VLOOKUP(B19,'Egyéni lista'!$B$4:$L$263,6,0),0)</f>
        <v>147</v>
      </c>
      <c r="H19" s="32">
        <f>IFERROR(VLOOKUP(B19,'Egyéni lista'!$B$4:$L$263,7,0),0)</f>
        <v>136</v>
      </c>
      <c r="I19" s="128">
        <f>IFERROR(VLOOKUP(B19,'Egyéni lista'!$B$4:$L$263,8,0),0)</f>
        <v>382</v>
      </c>
      <c r="J19" s="182">
        <f>IFERROR(VLOOKUP(B19,'Egyéni lista'!$B$4:$L$263,9,0),0)</f>
        <v>163</v>
      </c>
      <c r="K19" s="83">
        <f>IFERROR(VLOOKUP(B19,'Egyéni lista'!$B$4:$L$263,10,0),0)</f>
        <v>545</v>
      </c>
      <c r="L19" s="82">
        <f>IFERROR(VLOOKUP(B19,'Egyéni lista'!$B$4:$L$263,11,0),0)</f>
        <v>4</v>
      </c>
    </row>
    <row r="20" spans="1:12" ht="15" customHeight="1" x14ac:dyDescent="0.2">
      <c r="A20" s="80" t="s">
        <v>32</v>
      </c>
      <c r="B20" s="78" t="s">
        <v>311</v>
      </c>
      <c r="C20" s="81" t="str">
        <f>IFERROR(VLOOKUP(B20,'Egyéni lista'!$B$4:$L$263,2,0),0)</f>
        <v>Halászi SE</v>
      </c>
      <c r="D20" s="82" t="str">
        <f>IFERROR(VLOOKUP(B20,'Egyéni lista'!$B$4:$L$263,3,0),0)</f>
        <v>Am. ffi</v>
      </c>
      <c r="E20" s="32">
        <f>IFERROR(VLOOKUP(B20,'Egyéni lista'!$B$4:$L$263,4,0),0)</f>
        <v>129</v>
      </c>
      <c r="F20" s="32">
        <f>IFERROR(VLOOKUP(B20,'Egyéni lista'!$B$4:$L$263,5,0),0)</f>
        <v>152</v>
      </c>
      <c r="G20" s="32">
        <f>IFERROR(VLOOKUP(B20,'Egyéni lista'!$B$4:$L$263,6,0),0)</f>
        <v>145</v>
      </c>
      <c r="H20" s="32">
        <f>IFERROR(VLOOKUP(B20,'Egyéni lista'!$B$4:$L$263,7,0),0)</f>
        <v>118</v>
      </c>
      <c r="I20" s="128">
        <f>IFERROR(VLOOKUP(B20,'Egyéni lista'!$B$4:$L$263,8,0),0)</f>
        <v>355</v>
      </c>
      <c r="J20" s="182">
        <f>IFERROR(VLOOKUP(B20,'Egyéni lista'!$B$4:$L$263,9,0),0)</f>
        <v>189</v>
      </c>
      <c r="K20" s="83">
        <f>IFERROR(VLOOKUP(B20,'Egyéni lista'!$B$4:$L$263,10,0),0)</f>
        <v>544</v>
      </c>
      <c r="L20" s="82">
        <f>IFERROR(VLOOKUP(B20,'Egyéni lista'!$B$4:$L$263,11,0),0)</f>
        <v>1</v>
      </c>
    </row>
    <row r="21" spans="1:12" ht="15" customHeight="1" x14ac:dyDescent="0.25">
      <c r="A21" s="80" t="s">
        <v>33</v>
      </c>
      <c r="B21" s="165" t="s">
        <v>437</v>
      </c>
      <c r="C21" s="81" t="str">
        <f>IFERROR(VLOOKUP(B21,'Egyéni lista'!$B$4:$L$263,2,0),0)</f>
        <v>Bódai G. és B.</v>
      </c>
      <c r="D21" s="82" t="str">
        <f>IFERROR(VLOOKUP(B21,'Egyéni lista'!$B$4:$L$263,3,0),0)</f>
        <v>Am. ffi</v>
      </c>
      <c r="E21" s="32">
        <f>IFERROR(VLOOKUP(B21,'Egyéni lista'!$B$4:$L$263,4,0),0)</f>
        <v>110</v>
      </c>
      <c r="F21" s="32">
        <f>IFERROR(VLOOKUP(B21,'Egyéni lista'!$B$4:$L$263,5,0),0)</f>
        <v>156</v>
      </c>
      <c r="G21" s="32">
        <f>IFERROR(VLOOKUP(B21,'Egyéni lista'!$B$4:$L$263,6,0),0)</f>
        <v>132</v>
      </c>
      <c r="H21" s="32">
        <f>IFERROR(VLOOKUP(B21,'Egyéni lista'!$B$4:$L$263,7,0),0)</f>
        <v>146</v>
      </c>
      <c r="I21" s="128">
        <f>IFERROR(VLOOKUP(B21,'Egyéni lista'!$B$4:$L$263,8,0),0)</f>
        <v>360</v>
      </c>
      <c r="J21" s="182">
        <f>IFERROR(VLOOKUP(B21,'Egyéni lista'!$B$4:$L$263,9,0),0)</f>
        <v>184</v>
      </c>
      <c r="K21" s="83">
        <f>IFERROR(VLOOKUP(B21,'Egyéni lista'!$B$4:$L$263,10,0),0)</f>
        <v>544</v>
      </c>
      <c r="L21" s="82">
        <f>IFERROR(VLOOKUP(B21,'Egyéni lista'!$B$4:$L$263,11,0),0)</f>
        <v>9</v>
      </c>
    </row>
    <row r="22" spans="1:12" ht="15" customHeight="1" x14ac:dyDescent="0.2">
      <c r="A22" s="80" t="s">
        <v>34</v>
      </c>
      <c r="B22" s="78" t="s">
        <v>396</v>
      </c>
      <c r="C22" s="81" t="str">
        <f>IFERROR(VLOOKUP(B22,'Egyéni lista'!$B$4:$L$263,2,0),0)</f>
        <v>Padragi Bikák</v>
      </c>
      <c r="D22" s="82" t="str">
        <f>IFERROR(VLOOKUP(B22,'Egyéni lista'!$B$4:$L$263,3,0),0)</f>
        <v>Am. ffi</v>
      </c>
      <c r="E22" s="32">
        <f>IFERROR(VLOOKUP(B22,'Egyéni lista'!$B$4:$L$263,4,0),0)</f>
        <v>130</v>
      </c>
      <c r="F22" s="32">
        <f>IFERROR(VLOOKUP(B22,'Egyéni lista'!$B$4:$L$263,5,0),0)</f>
        <v>165</v>
      </c>
      <c r="G22" s="32">
        <f>IFERROR(VLOOKUP(B22,'Egyéni lista'!$B$4:$L$263,6,0),0)</f>
        <v>125</v>
      </c>
      <c r="H22" s="32">
        <f>IFERROR(VLOOKUP(B22,'Egyéni lista'!$B$4:$L$263,7,0),0)</f>
        <v>124</v>
      </c>
      <c r="I22" s="128">
        <f>IFERROR(VLOOKUP(B22,'Egyéni lista'!$B$4:$L$263,8,0),0)</f>
        <v>362</v>
      </c>
      <c r="J22" s="182">
        <f>IFERROR(VLOOKUP(B22,'Egyéni lista'!$B$4:$L$263,9,0),0)</f>
        <v>182</v>
      </c>
      <c r="K22" s="83">
        <f>IFERROR(VLOOKUP(B22,'Egyéni lista'!$B$4:$L$263,10,0),0)</f>
        <v>544</v>
      </c>
      <c r="L22" s="82">
        <f>IFERROR(VLOOKUP(B22,'Egyéni lista'!$B$4:$L$263,11,0),0)</f>
        <v>6</v>
      </c>
    </row>
    <row r="23" spans="1:12" ht="15.75" customHeight="1" x14ac:dyDescent="0.2">
      <c r="A23" s="80" t="s">
        <v>35</v>
      </c>
      <c r="B23" s="78" t="s">
        <v>397</v>
      </c>
      <c r="C23" s="81" t="str">
        <f>IFERROR(VLOOKUP(B23,'Egyéni lista'!$B$4:$L$263,2,0),0)</f>
        <v>Padragi Bikák</v>
      </c>
      <c r="D23" s="82" t="str">
        <f>IFERROR(VLOOKUP(B23,'Egyéni lista'!$B$4:$L$263,3,0),0)</f>
        <v>Am. ffi</v>
      </c>
      <c r="E23" s="32">
        <f>IFERROR(VLOOKUP(B23,'Egyéni lista'!$B$4:$L$263,4,0),0)</f>
        <v>143</v>
      </c>
      <c r="F23" s="32">
        <f>IFERROR(VLOOKUP(B23,'Egyéni lista'!$B$4:$L$263,5,0),0)</f>
        <v>135</v>
      </c>
      <c r="G23" s="32">
        <f>IFERROR(VLOOKUP(B23,'Egyéni lista'!$B$4:$L$263,6,0),0)</f>
        <v>142</v>
      </c>
      <c r="H23" s="32">
        <f>IFERROR(VLOOKUP(B23,'Egyéni lista'!$B$4:$L$263,7,0),0)</f>
        <v>123</v>
      </c>
      <c r="I23" s="128">
        <f>IFERROR(VLOOKUP(B23,'Egyéni lista'!$B$4:$L$263,8,0),0)</f>
        <v>353</v>
      </c>
      <c r="J23" s="182">
        <f>IFERROR(VLOOKUP(B23,'Egyéni lista'!$B$4:$L$263,9,0),0)</f>
        <v>190</v>
      </c>
      <c r="K23" s="83">
        <f>IFERROR(VLOOKUP(B23,'Egyéni lista'!$B$4:$L$263,10,0),0)</f>
        <v>543</v>
      </c>
      <c r="L23" s="82">
        <f>IFERROR(VLOOKUP(B23,'Egyéni lista'!$B$4:$L$263,11,0),0)</f>
        <v>4</v>
      </c>
    </row>
    <row r="24" spans="1:12" ht="15" customHeight="1" x14ac:dyDescent="0.25">
      <c r="A24" s="80" t="s">
        <v>36</v>
      </c>
      <c r="B24" s="165" t="s">
        <v>328</v>
      </c>
      <c r="C24" s="81" t="str">
        <f>IFERROR(VLOOKUP(B24,'Egyéni lista'!$B$4:$L$263,2,0),0)</f>
        <v>Lumberfa</v>
      </c>
      <c r="D24" s="82" t="str">
        <f>IFERROR(VLOOKUP(B24,'Egyéni lista'!$B$4:$L$263,3,0),0)</f>
        <v>Am. ffi</v>
      </c>
      <c r="E24" s="32">
        <f>IFERROR(VLOOKUP(B24,'Egyéni lista'!$B$4:$L$263,4,0),0)</f>
        <v>128</v>
      </c>
      <c r="F24" s="32">
        <f>IFERROR(VLOOKUP(B24,'Egyéni lista'!$B$4:$L$263,5,0),0)</f>
        <v>164</v>
      </c>
      <c r="G24" s="32">
        <f>IFERROR(VLOOKUP(B24,'Egyéni lista'!$B$4:$L$263,6,0),0)</f>
        <v>130</v>
      </c>
      <c r="H24" s="32">
        <f>IFERROR(VLOOKUP(B24,'Egyéni lista'!$B$4:$L$263,7,0),0)</f>
        <v>118</v>
      </c>
      <c r="I24" s="128">
        <f>IFERROR(VLOOKUP(B24,'Egyéni lista'!$B$4:$L$263,8,0),0)</f>
        <v>365</v>
      </c>
      <c r="J24" s="182">
        <f>IFERROR(VLOOKUP(B24,'Egyéni lista'!$B$4:$L$263,9,0),0)</f>
        <v>175</v>
      </c>
      <c r="K24" s="83">
        <f>IFERROR(VLOOKUP(B24,'Egyéni lista'!$B$4:$L$263,10,0),0)</f>
        <v>540</v>
      </c>
      <c r="L24" s="82">
        <f>IFERROR(VLOOKUP(B24,'Egyéni lista'!$B$4:$L$263,11,0),0)</f>
        <v>4</v>
      </c>
    </row>
    <row r="25" spans="1:12" ht="15" customHeight="1" x14ac:dyDescent="0.25">
      <c r="A25" s="80" t="s">
        <v>37</v>
      </c>
      <c r="B25" s="165" t="s">
        <v>402</v>
      </c>
      <c r="C25" s="81" t="str">
        <f>IFERROR(VLOOKUP(B25,'Egyéni lista'!$B$4:$L$263,2,0),0)</f>
        <v>Gázszervíz</v>
      </c>
      <c r="D25" s="82" t="str">
        <f>IFERROR(VLOOKUP(B25,'Egyéni lista'!$B$4:$L$263,3,0),0)</f>
        <v>Am. ffi</v>
      </c>
      <c r="E25" s="32">
        <f>IFERROR(VLOOKUP(B25,'Egyéni lista'!$B$4:$L$263,4,0),0)</f>
        <v>132</v>
      </c>
      <c r="F25" s="32">
        <f>IFERROR(VLOOKUP(B25,'Egyéni lista'!$B$4:$L$263,5,0),0)</f>
        <v>146</v>
      </c>
      <c r="G25" s="32">
        <f>IFERROR(VLOOKUP(B25,'Egyéni lista'!$B$4:$L$263,6,0),0)</f>
        <v>136</v>
      </c>
      <c r="H25" s="32">
        <f>IFERROR(VLOOKUP(B25,'Egyéni lista'!$B$4:$L$263,7,0),0)</f>
        <v>124</v>
      </c>
      <c r="I25" s="128">
        <f>IFERROR(VLOOKUP(B25,'Egyéni lista'!$B$4:$L$263,8,0),0)</f>
        <v>359</v>
      </c>
      <c r="J25" s="182">
        <f>IFERROR(VLOOKUP(B25,'Egyéni lista'!$B$4:$L$263,9,0),0)</f>
        <v>179</v>
      </c>
      <c r="K25" s="83">
        <f>IFERROR(VLOOKUP(B25,'Egyéni lista'!$B$4:$L$263,10,0),0)</f>
        <v>538</v>
      </c>
      <c r="L25" s="82">
        <f>IFERROR(VLOOKUP(B25,'Egyéni lista'!$B$4:$L$263,11,0),0)</f>
        <v>9</v>
      </c>
    </row>
    <row r="26" spans="1:12" ht="15" customHeight="1" x14ac:dyDescent="0.25">
      <c r="A26" s="80" t="s">
        <v>38</v>
      </c>
      <c r="B26" s="165" t="s">
        <v>407</v>
      </c>
      <c r="C26" s="81" t="str">
        <f>IFERROR(VLOOKUP(B26,'Egyéni lista'!$B$4:$L$263,2,0),0)</f>
        <v>Vidám Fiúk</v>
      </c>
      <c r="D26" s="82" t="str">
        <f>IFERROR(VLOOKUP(B26,'Egyéni lista'!$B$4:$L$263,3,0),0)</f>
        <v>Am. ffi</v>
      </c>
      <c r="E26" s="32">
        <f>IFERROR(VLOOKUP(B26,'Egyéni lista'!$B$4:$L$263,4,0),0)</f>
        <v>139</v>
      </c>
      <c r="F26" s="32">
        <f>IFERROR(VLOOKUP(B26,'Egyéni lista'!$B$4:$L$263,5,0),0)</f>
        <v>131</v>
      </c>
      <c r="G26" s="32">
        <f>IFERROR(VLOOKUP(B26,'Egyéni lista'!$B$4:$L$263,6,0),0)</f>
        <v>140</v>
      </c>
      <c r="H26" s="32">
        <f>IFERROR(VLOOKUP(B26,'Egyéni lista'!$B$4:$L$263,7,0),0)</f>
        <v>127</v>
      </c>
      <c r="I26" s="128">
        <f>IFERROR(VLOOKUP(B26,'Egyéni lista'!$B$4:$L$263,8,0),0)</f>
        <v>384</v>
      </c>
      <c r="J26" s="182">
        <f>IFERROR(VLOOKUP(B26,'Egyéni lista'!$B$4:$L$263,9,0),0)</f>
        <v>153</v>
      </c>
      <c r="K26" s="83">
        <f>IFERROR(VLOOKUP(B26,'Egyéni lista'!$B$4:$L$263,10,0),0)</f>
        <v>537</v>
      </c>
      <c r="L26" s="82">
        <f>IFERROR(VLOOKUP(B26,'Egyéni lista'!$B$4:$L$263,11,0),0)</f>
        <v>17</v>
      </c>
    </row>
    <row r="27" spans="1:12" ht="15" customHeight="1" x14ac:dyDescent="0.25">
      <c r="A27" s="80" t="s">
        <v>39</v>
      </c>
      <c r="B27" s="165" t="s">
        <v>440</v>
      </c>
      <c r="C27" s="81" t="str">
        <f>IFERROR(VLOOKUP(B27,'Egyéni lista'!$B$4:$L$263,2,0),0)</f>
        <v>Egyéni</v>
      </c>
      <c r="D27" s="82" t="str">
        <f>IFERROR(VLOOKUP(B27,'Egyéni lista'!$B$4:$L$263,3,0),0)</f>
        <v>Am. ffi</v>
      </c>
      <c r="E27" s="32">
        <f>IFERROR(VLOOKUP(B27,'Egyéni lista'!$B$4:$L$263,4,0),0)</f>
        <v>140</v>
      </c>
      <c r="F27" s="32">
        <f>IFERROR(VLOOKUP(B27,'Egyéni lista'!$B$4:$L$263,5,0),0)</f>
        <v>120</v>
      </c>
      <c r="G27" s="32">
        <f>IFERROR(VLOOKUP(B27,'Egyéni lista'!$B$4:$L$263,6,0),0)</f>
        <v>121</v>
      </c>
      <c r="H27" s="32">
        <f>IFERROR(VLOOKUP(B27,'Egyéni lista'!$B$4:$L$263,7,0),0)</f>
        <v>154</v>
      </c>
      <c r="I27" s="128">
        <f>IFERROR(VLOOKUP(B27,'Egyéni lista'!$B$4:$L$263,8,0),0)</f>
        <v>355</v>
      </c>
      <c r="J27" s="182">
        <f>IFERROR(VLOOKUP(B27,'Egyéni lista'!$B$4:$L$263,9,0),0)</f>
        <v>180</v>
      </c>
      <c r="K27" s="83">
        <f>IFERROR(VLOOKUP(B27,'Egyéni lista'!$B$4:$L$263,10,0),0)</f>
        <v>535</v>
      </c>
      <c r="L27" s="82">
        <f>IFERROR(VLOOKUP(B27,'Egyéni lista'!$B$4:$L$263,11,0),0)</f>
        <v>7</v>
      </c>
    </row>
    <row r="28" spans="1:12" ht="15" customHeight="1" x14ac:dyDescent="0.25">
      <c r="A28" s="80" t="s">
        <v>40</v>
      </c>
      <c r="B28" s="165" t="s">
        <v>323</v>
      </c>
      <c r="C28" s="81" t="str">
        <f>IFERROR(VLOOKUP(B28,'Egyéni lista'!$B$4:$L$263,2,0),0)</f>
        <v>Üstökös</v>
      </c>
      <c r="D28" s="82" t="str">
        <f>IFERROR(VLOOKUP(B28,'Egyéni lista'!$B$4:$L$263,3,0),0)</f>
        <v>Am. ffi</v>
      </c>
      <c r="E28" s="32">
        <f>IFERROR(VLOOKUP(B28,'Egyéni lista'!$B$4:$L$263,4,0),0)</f>
        <v>120</v>
      </c>
      <c r="F28" s="32">
        <f>IFERROR(VLOOKUP(B28,'Egyéni lista'!$B$4:$L$263,5,0),0)</f>
        <v>140</v>
      </c>
      <c r="G28" s="32">
        <f>IFERROR(VLOOKUP(B28,'Egyéni lista'!$B$4:$L$263,6,0),0)</f>
        <v>137</v>
      </c>
      <c r="H28" s="32">
        <f>IFERROR(VLOOKUP(B28,'Egyéni lista'!$B$4:$L$263,7,0),0)</f>
        <v>136</v>
      </c>
      <c r="I28" s="128">
        <f>IFERROR(VLOOKUP(B28,'Egyéni lista'!$B$4:$L$263,8,0),0)</f>
        <v>364</v>
      </c>
      <c r="J28" s="182">
        <f>IFERROR(VLOOKUP(B28,'Egyéni lista'!$B$4:$L$263,9,0),0)</f>
        <v>169</v>
      </c>
      <c r="K28" s="83">
        <f>IFERROR(VLOOKUP(B28,'Egyéni lista'!$B$4:$L$263,10,0),0)</f>
        <v>533</v>
      </c>
      <c r="L28" s="82">
        <f>IFERROR(VLOOKUP(B28,'Egyéni lista'!$B$4:$L$263,11,0),0)</f>
        <v>3</v>
      </c>
    </row>
    <row r="29" spans="1:12" ht="15" customHeight="1" x14ac:dyDescent="0.25">
      <c r="A29" s="80" t="s">
        <v>41</v>
      </c>
      <c r="B29" s="66" t="s">
        <v>529</v>
      </c>
      <c r="C29" s="81" t="str">
        <f>IFERROR(VLOOKUP(B29,'Egyéni lista'!$B$4:$L$263,2,0),0)</f>
        <v>Farád SE</v>
      </c>
      <c r="D29" s="82" t="str">
        <f>IFERROR(VLOOKUP(B29,'Egyéni lista'!$B$4:$L$263,3,0),0)</f>
        <v>Am. ffi</v>
      </c>
      <c r="E29" s="32">
        <f>IFERROR(VLOOKUP(B29,'Egyéni lista'!$B$4:$L$263,4,0),0)</f>
        <v>140</v>
      </c>
      <c r="F29" s="32">
        <f>IFERROR(VLOOKUP(B29,'Egyéni lista'!$B$4:$L$263,5,0),0)</f>
        <v>136</v>
      </c>
      <c r="G29" s="32">
        <f>IFERROR(VLOOKUP(B29,'Egyéni lista'!$B$4:$L$263,6,0),0)</f>
        <v>127</v>
      </c>
      <c r="H29" s="32">
        <f>IFERROR(VLOOKUP(B29,'Egyéni lista'!$B$4:$L$263,7,0),0)</f>
        <v>129</v>
      </c>
      <c r="I29" s="128">
        <f>IFERROR(VLOOKUP(B29,'Egyéni lista'!$B$4:$L$263,8,0),0)</f>
        <v>353</v>
      </c>
      <c r="J29" s="182">
        <f>IFERROR(VLOOKUP(B29,'Egyéni lista'!$B$4:$L$263,9,0),0)</f>
        <v>179</v>
      </c>
      <c r="K29" s="83">
        <f>IFERROR(VLOOKUP(B29,'Egyéni lista'!$B$4:$L$263,10,0),0)</f>
        <v>532</v>
      </c>
      <c r="L29" s="82">
        <f>IFERROR(VLOOKUP(B29,'Egyéni lista'!$B$4:$L$263,11,0),0)</f>
        <v>7</v>
      </c>
    </row>
    <row r="30" spans="1:12" ht="15" customHeight="1" x14ac:dyDescent="0.25">
      <c r="A30" s="80" t="s">
        <v>42</v>
      </c>
      <c r="B30" s="66" t="s">
        <v>563</v>
      </c>
      <c r="C30" s="81" t="str">
        <f>IFERROR(VLOOKUP(B30,'Egyéni lista'!$B$4:$L$263,2,0),0)</f>
        <v>Egyéni</v>
      </c>
      <c r="D30" s="82" t="str">
        <f>IFERROR(VLOOKUP(B30,'Egyéni lista'!$B$4:$L$263,3,0),0)</f>
        <v>Am. ffi</v>
      </c>
      <c r="E30" s="32">
        <f>IFERROR(VLOOKUP(B30,'Egyéni lista'!$B$4:$L$263,4,0),0)</f>
        <v>138</v>
      </c>
      <c r="F30" s="32">
        <f>IFERROR(VLOOKUP(B30,'Egyéni lista'!$B$4:$L$263,5,0),0)</f>
        <v>130</v>
      </c>
      <c r="G30" s="32">
        <f>IFERROR(VLOOKUP(B30,'Egyéni lista'!$B$4:$L$263,6,0),0)</f>
        <v>140</v>
      </c>
      <c r="H30" s="32">
        <f>IFERROR(VLOOKUP(B30,'Egyéni lista'!$B$4:$L$263,7,0),0)</f>
        <v>120</v>
      </c>
      <c r="I30" s="128">
        <f>IFERROR(VLOOKUP(B30,'Egyéni lista'!$B$4:$L$263,8,0),0)</f>
        <v>352</v>
      </c>
      <c r="J30" s="182">
        <f>IFERROR(VLOOKUP(B30,'Egyéni lista'!$B$4:$L$263,9,0),0)</f>
        <v>176</v>
      </c>
      <c r="K30" s="83">
        <f>IFERROR(VLOOKUP(B30,'Egyéni lista'!$B$4:$L$263,10,0),0)</f>
        <v>528</v>
      </c>
      <c r="L30" s="82">
        <f>IFERROR(VLOOKUP(B30,'Egyéni lista'!$B$4:$L$263,11,0),0)</f>
        <v>8</v>
      </c>
    </row>
    <row r="31" spans="1:12" ht="15.75" customHeight="1" x14ac:dyDescent="0.25">
      <c r="A31" s="80" t="s">
        <v>43</v>
      </c>
      <c r="B31" s="165" t="s">
        <v>387</v>
      </c>
      <c r="C31" s="81" t="str">
        <f>IFERROR(VLOOKUP(B31,'Egyéni lista'!$B$4:$L$263,2,0),0)</f>
        <v>Bódai G. és B.</v>
      </c>
      <c r="D31" s="82" t="str">
        <f>IFERROR(VLOOKUP(B31,'Egyéni lista'!$B$4:$L$263,3,0),0)</f>
        <v>Am. ffi</v>
      </c>
      <c r="E31" s="32">
        <f>IFERROR(VLOOKUP(B31,'Egyéni lista'!$B$4:$L$263,4,0),0)</f>
        <v>122</v>
      </c>
      <c r="F31" s="32">
        <f>IFERROR(VLOOKUP(B31,'Egyéni lista'!$B$4:$L$263,5,0),0)</f>
        <v>146</v>
      </c>
      <c r="G31" s="32">
        <f>IFERROR(VLOOKUP(B31,'Egyéni lista'!$B$4:$L$263,6,0),0)</f>
        <v>137</v>
      </c>
      <c r="H31" s="32">
        <f>IFERROR(VLOOKUP(B31,'Egyéni lista'!$B$4:$L$263,7,0),0)</f>
        <v>123</v>
      </c>
      <c r="I31" s="128">
        <f>IFERROR(VLOOKUP(B31,'Egyéni lista'!$B$4:$L$263,8,0),0)</f>
        <v>360</v>
      </c>
      <c r="J31" s="182">
        <f>IFERROR(VLOOKUP(B31,'Egyéni lista'!$B$4:$L$263,9,0),0)</f>
        <v>168</v>
      </c>
      <c r="K31" s="83">
        <f>IFERROR(VLOOKUP(B31,'Egyéni lista'!$B$4:$L$263,10,0),0)</f>
        <v>528</v>
      </c>
      <c r="L31" s="82">
        <f>IFERROR(VLOOKUP(B31,'Egyéni lista'!$B$4:$L$263,11,0),0)</f>
        <v>8</v>
      </c>
    </row>
    <row r="32" spans="1:12" ht="15" customHeight="1" x14ac:dyDescent="0.2">
      <c r="A32" s="80" t="s">
        <v>44</v>
      </c>
      <c r="B32" s="172" t="s">
        <v>342</v>
      </c>
      <c r="C32" s="81" t="str">
        <f>IFERROR(VLOOKUP(B32,'Egyéni lista'!$B$4:$L$263,2,0),0)</f>
        <v>Mészáros Hús</v>
      </c>
      <c r="D32" s="82" t="str">
        <f>IFERROR(VLOOKUP(B32,'Egyéni lista'!$B$4:$L$263,3,0),0)</f>
        <v>Am. ffi</v>
      </c>
      <c r="E32" s="32">
        <f>IFERROR(VLOOKUP(B32,'Egyéni lista'!$B$4:$L$263,4,0),0)</f>
        <v>116</v>
      </c>
      <c r="F32" s="32">
        <f>IFERROR(VLOOKUP(B32,'Egyéni lista'!$B$4:$L$263,5,0),0)</f>
        <v>156</v>
      </c>
      <c r="G32" s="32">
        <f>IFERROR(VLOOKUP(B32,'Egyéni lista'!$B$4:$L$263,6,0),0)</f>
        <v>128</v>
      </c>
      <c r="H32" s="32">
        <f>IFERROR(VLOOKUP(B32,'Egyéni lista'!$B$4:$L$263,7,0),0)</f>
        <v>128</v>
      </c>
      <c r="I32" s="128">
        <f>IFERROR(VLOOKUP(B32,'Egyéni lista'!$B$4:$L$263,8,0),0)</f>
        <v>371</v>
      </c>
      <c r="J32" s="182">
        <f>IFERROR(VLOOKUP(B32,'Egyéni lista'!$B$4:$L$263,9,0),0)</f>
        <v>157</v>
      </c>
      <c r="K32" s="83">
        <f>IFERROR(VLOOKUP(B32,'Egyéni lista'!$B$4:$L$263,10,0),0)</f>
        <v>528</v>
      </c>
      <c r="L32" s="82">
        <f>IFERROR(VLOOKUP(B32,'Egyéni lista'!$B$4:$L$263,11,0),0)</f>
        <v>12</v>
      </c>
    </row>
    <row r="33" spans="1:12" ht="15" customHeight="1" x14ac:dyDescent="0.2">
      <c r="A33" s="80" t="s">
        <v>45</v>
      </c>
      <c r="B33" s="78" t="s">
        <v>324</v>
      </c>
      <c r="C33" s="81" t="str">
        <f>IFERROR(VLOOKUP(B33,'Egyéni lista'!$B$4:$L$263,2,0),0)</f>
        <v>Üstökös</v>
      </c>
      <c r="D33" s="82" t="str">
        <f>IFERROR(VLOOKUP(B33,'Egyéni lista'!$B$4:$L$263,3,0),0)</f>
        <v>Am. ffi</v>
      </c>
      <c r="E33" s="32">
        <f>IFERROR(VLOOKUP(B33,'Egyéni lista'!$B$4:$L$263,4,0),0)</f>
        <v>143</v>
      </c>
      <c r="F33" s="32">
        <f>IFERROR(VLOOKUP(B33,'Egyéni lista'!$B$4:$L$263,5,0),0)</f>
        <v>130</v>
      </c>
      <c r="G33" s="32">
        <f>IFERROR(VLOOKUP(B33,'Egyéni lista'!$B$4:$L$263,6,0),0)</f>
        <v>136</v>
      </c>
      <c r="H33" s="32">
        <f>IFERROR(VLOOKUP(B33,'Egyéni lista'!$B$4:$L$263,7,0),0)</f>
        <v>118</v>
      </c>
      <c r="I33" s="128">
        <f>IFERROR(VLOOKUP(B33,'Egyéni lista'!$B$4:$L$263,8,0),0)</f>
        <v>341</v>
      </c>
      <c r="J33" s="182">
        <f>IFERROR(VLOOKUP(B33,'Egyéni lista'!$B$4:$L$263,9,0),0)</f>
        <v>186</v>
      </c>
      <c r="K33" s="83">
        <f>IFERROR(VLOOKUP(B33,'Egyéni lista'!$B$4:$L$263,10,0),0)</f>
        <v>527</v>
      </c>
      <c r="L33" s="82">
        <f>IFERROR(VLOOKUP(B33,'Egyéni lista'!$B$4:$L$263,11,0),0)</f>
        <v>7</v>
      </c>
    </row>
    <row r="34" spans="1:12" ht="15" customHeight="1" x14ac:dyDescent="0.25">
      <c r="A34" s="80" t="s">
        <v>46</v>
      </c>
      <c r="B34" s="165" t="s">
        <v>377</v>
      </c>
      <c r="C34" s="81" t="str">
        <f>IFERROR(VLOOKUP(B34,'Egyéni lista'!$B$4:$L$263,2,0),0)</f>
        <v>Atlasz</v>
      </c>
      <c r="D34" s="82" t="str">
        <f>IFERROR(VLOOKUP(B34,'Egyéni lista'!$B$4:$L$263,3,0),0)</f>
        <v>Am. ffi</v>
      </c>
      <c r="E34" s="32">
        <f>IFERROR(VLOOKUP(B34,'Egyéni lista'!$B$4:$L$263,4,0),0)</f>
        <v>121</v>
      </c>
      <c r="F34" s="32">
        <f>IFERROR(VLOOKUP(B34,'Egyéni lista'!$B$4:$L$263,5,0),0)</f>
        <v>151</v>
      </c>
      <c r="G34" s="32">
        <f>IFERROR(VLOOKUP(B34,'Egyéni lista'!$B$4:$L$263,6,0),0)</f>
        <v>136</v>
      </c>
      <c r="H34" s="32">
        <f>IFERROR(VLOOKUP(B34,'Egyéni lista'!$B$4:$L$263,7,0),0)</f>
        <v>116</v>
      </c>
      <c r="I34" s="128">
        <f>IFERROR(VLOOKUP(B34,'Egyéni lista'!$B$4:$L$263,8,0),0)</f>
        <v>335</v>
      </c>
      <c r="J34" s="182">
        <f>IFERROR(VLOOKUP(B34,'Egyéni lista'!$B$4:$L$263,9,0),0)</f>
        <v>189</v>
      </c>
      <c r="K34" s="83">
        <f>IFERROR(VLOOKUP(B34,'Egyéni lista'!$B$4:$L$263,10,0),0)</f>
        <v>524</v>
      </c>
      <c r="L34" s="82">
        <f>IFERROR(VLOOKUP(B34,'Egyéni lista'!$B$4:$L$263,11,0),0)</f>
        <v>6</v>
      </c>
    </row>
    <row r="35" spans="1:12" ht="15.75" customHeight="1" x14ac:dyDescent="0.25">
      <c r="A35" s="80" t="s">
        <v>47</v>
      </c>
      <c r="B35" s="66" t="s">
        <v>555</v>
      </c>
      <c r="C35" s="81" t="str">
        <f>IFERROR(VLOOKUP(B35,'Egyéni lista'!$B$4:$L$263,2,0),0)</f>
        <v>Uraiújfalu 1</v>
      </c>
      <c r="D35" s="82" t="str">
        <f>IFERROR(VLOOKUP(B35,'Egyéni lista'!$B$4:$L$263,3,0),0)</f>
        <v>Am. ffi</v>
      </c>
      <c r="E35" s="32">
        <f>IFERROR(VLOOKUP(B35,'Egyéni lista'!$B$4:$L$263,4,0),0)</f>
        <v>157</v>
      </c>
      <c r="F35" s="32">
        <f>IFERROR(VLOOKUP(B35,'Egyéni lista'!$B$4:$L$263,5,0),0)</f>
        <v>120</v>
      </c>
      <c r="G35" s="32">
        <f>IFERROR(VLOOKUP(B35,'Egyéni lista'!$B$4:$L$263,6,0),0)</f>
        <v>129</v>
      </c>
      <c r="H35" s="32">
        <f>IFERROR(VLOOKUP(B35,'Egyéni lista'!$B$4:$L$263,7,0),0)</f>
        <v>118</v>
      </c>
      <c r="I35" s="128">
        <f>IFERROR(VLOOKUP(B35,'Egyéni lista'!$B$4:$L$263,8,0),0)</f>
        <v>359</v>
      </c>
      <c r="J35" s="182">
        <f>IFERROR(VLOOKUP(B35,'Egyéni lista'!$B$4:$L$263,9,0),0)</f>
        <v>165</v>
      </c>
      <c r="K35" s="83">
        <f>IFERROR(VLOOKUP(B35,'Egyéni lista'!$B$4:$L$263,10,0),0)</f>
        <v>524</v>
      </c>
      <c r="L35" s="82">
        <f>IFERROR(VLOOKUP(B35,'Egyéni lista'!$B$4:$L$263,11,0),0)</f>
        <v>6</v>
      </c>
    </row>
    <row r="36" spans="1:12" ht="15" customHeight="1" x14ac:dyDescent="0.25">
      <c r="A36" s="80" t="s">
        <v>48</v>
      </c>
      <c r="B36" s="165" t="s">
        <v>426</v>
      </c>
      <c r="C36" s="81" t="str">
        <f>IFERROR(VLOOKUP(B36,'Egyéni lista'!$B$4:$L$263,2,0),0)</f>
        <v xml:space="preserve">Bábolna </v>
      </c>
      <c r="D36" s="82" t="str">
        <f>IFERROR(VLOOKUP(B36,'Egyéni lista'!$B$4:$L$263,3,0),0)</f>
        <v>Am. ffi</v>
      </c>
      <c r="E36" s="32">
        <f>IFERROR(VLOOKUP(B36,'Egyéni lista'!$B$4:$L$263,4,0),0)</f>
        <v>132</v>
      </c>
      <c r="F36" s="32">
        <f>IFERROR(VLOOKUP(B36,'Egyéni lista'!$B$4:$L$263,5,0),0)</f>
        <v>129</v>
      </c>
      <c r="G36" s="32">
        <f>IFERROR(VLOOKUP(B36,'Egyéni lista'!$B$4:$L$263,6,0),0)</f>
        <v>132</v>
      </c>
      <c r="H36" s="32">
        <f>IFERROR(VLOOKUP(B36,'Egyéni lista'!$B$4:$L$263,7,0),0)</f>
        <v>128</v>
      </c>
      <c r="I36" s="128">
        <f>IFERROR(VLOOKUP(B36,'Egyéni lista'!$B$4:$L$263,8,0),0)</f>
        <v>371</v>
      </c>
      <c r="J36" s="182">
        <f>IFERROR(VLOOKUP(B36,'Egyéni lista'!$B$4:$L$263,9,0),0)</f>
        <v>150</v>
      </c>
      <c r="K36" s="83">
        <f>IFERROR(VLOOKUP(B36,'Egyéni lista'!$B$4:$L$263,10,0),0)</f>
        <v>521</v>
      </c>
      <c r="L36" s="82">
        <f>IFERROR(VLOOKUP(B36,'Egyéni lista'!$B$4:$L$263,11,0),0)</f>
        <v>10</v>
      </c>
    </row>
    <row r="37" spans="1:12" ht="15" customHeight="1" x14ac:dyDescent="0.25">
      <c r="A37" s="80" t="s">
        <v>49</v>
      </c>
      <c r="B37" s="165" t="s">
        <v>370</v>
      </c>
      <c r="C37" s="81" t="str">
        <f>IFERROR(VLOOKUP(B37,'Egyéni lista'!$B$4:$L$263,2,0),0)</f>
        <v>Récsei Autó</v>
      </c>
      <c r="D37" s="82" t="str">
        <f>IFERROR(VLOOKUP(B37,'Egyéni lista'!$B$4:$L$263,3,0),0)</f>
        <v>Am. ffi</v>
      </c>
      <c r="E37" s="32">
        <f>IFERROR(VLOOKUP(B37,'Egyéni lista'!$B$4:$L$263,4,0),0)</f>
        <v>137</v>
      </c>
      <c r="F37" s="32">
        <f>IFERROR(VLOOKUP(B37,'Egyéni lista'!$B$4:$L$263,5,0),0)</f>
        <v>115</v>
      </c>
      <c r="G37" s="32">
        <f>IFERROR(VLOOKUP(B37,'Egyéni lista'!$B$4:$L$263,6,0),0)</f>
        <v>132</v>
      </c>
      <c r="H37" s="32">
        <f>IFERROR(VLOOKUP(B37,'Egyéni lista'!$B$4:$L$263,7,0),0)</f>
        <v>136</v>
      </c>
      <c r="I37" s="128">
        <f>IFERROR(VLOOKUP(B37,'Egyéni lista'!$B$4:$L$263,8,0),0)</f>
        <v>345</v>
      </c>
      <c r="J37" s="182">
        <f>IFERROR(VLOOKUP(B37,'Egyéni lista'!$B$4:$L$263,9,0),0)</f>
        <v>175</v>
      </c>
      <c r="K37" s="83">
        <f>IFERROR(VLOOKUP(B37,'Egyéni lista'!$B$4:$L$263,10,0),0)</f>
        <v>520</v>
      </c>
      <c r="L37" s="82">
        <f>IFERROR(VLOOKUP(B37,'Egyéni lista'!$B$4:$L$263,11,0),0)</f>
        <v>7</v>
      </c>
    </row>
    <row r="38" spans="1:12" ht="15" customHeight="1" x14ac:dyDescent="0.25">
      <c r="A38" s="80" t="s">
        <v>50</v>
      </c>
      <c r="B38" s="66" t="s">
        <v>484</v>
      </c>
      <c r="C38" s="81" t="str">
        <f>IFERROR(VLOOKUP(B38,'Egyéni lista'!$B$4:$L$263,2,0),0)</f>
        <v>Lovászpatona SE</v>
      </c>
      <c r="D38" s="82" t="str">
        <f>IFERROR(VLOOKUP(B38,'Egyéni lista'!$B$4:$L$263,3,0),0)</f>
        <v>Am. ffi</v>
      </c>
      <c r="E38" s="32">
        <f>IFERROR(VLOOKUP(B38,'Egyéni lista'!$B$4:$L$263,4,0),0)</f>
        <v>120</v>
      </c>
      <c r="F38" s="32">
        <f>IFERROR(VLOOKUP(B38,'Egyéni lista'!$B$4:$L$263,5,0),0)</f>
        <v>135</v>
      </c>
      <c r="G38" s="32">
        <f>IFERROR(VLOOKUP(B38,'Egyéni lista'!$B$4:$L$263,6,0),0)</f>
        <v>121</v>
      </c>
      <c r="H38" s="32">
        <f>IFERROR(VLOOKUP(B38,'Egyéni lista'!$B$4:$L$263,7,0),0)</f>
        <v>144</v>
      </c>
      <c r="I38" s="128">
        <f>IFERROR(VLOOKUP(B38,'Egyéni lista'!$B$4:$L$263,8,0),0)</f>
        <v>361</v>
      </c>
      <c r="J38" s="182">
        <f>IFERROR(VLOOKUP(B38,'Egyéni lista'!$B$4:$L$263,9,0),0)</f>
        <v>159</v>
      </c>
      <c r="K38" s="83">
        <f>IFERROR(VLOOKUP(B38,'Egyéni lista'!$B$4:$L$263,10,0),0)</f>
        <v>520</v>
      </c>
      <c r="L38" s="82">
        <f>IFERROR(VLOOKUP(B38,'Egyéni lista'!$B$4:$L$263,11,0),0)</f>
        <v>8</v>
      </c>
    </row>
    <row r="39" spans="1:12" ht="15.75" customHeight="1" x14ac:dyDescent="0.2">
      <c r="A39" s="80" t="s">
        <v>51</v>
      </c>
      <c r="B39" s="78" t="s">
        <v>452</v>
      </c>
      <c r="C39" s="81" t="str">
        <f>IFERROR(VLOOKUP(B39,'Egyéni lista'!$B$4:$L$263,2,0),0)</f>
        <v>Tekergő Tekézők</v>
      </c>
      <c r="D39" s="82" t="str">
        <f>IFERROR(VLOOKUP(B39,'Egyéni lista'!$B$4:$L$263,3,0),0)</f>
        <v>Am. ffi</v>
      </c>
      <c r="E39" s="32">
        <f>IFERROR(VLOOKUP(B39,'Egyéni lista'!$B$4:$L$263,4,0),0)</f>
        <v>133</v>
      </c>
      <c r="F39" s="32">
        <f>IFERROR(VLOOKUP(B39,'Egyéni lista'!$B$4:$L$263,5,0),0)</f>
        <v>123</v>
      </c>
      <c r="G39" s="32">
        <f>IFERROR(VLOOKUP(B39,'Egyéni lista'!$B$4:$L$263,6,0),0)</f>
        <v>128</v>
      </c>
      <c r="H39" s="32">
        <f>IFERROR(VLOOKUP(B39,'Egyéni lista'!$B$4:$L$263,7,0),0)</f>
        <v>134</v>
      </c>
      <c r="I39" s="128">
        <f>IFERROR(VLOOKUP(B39,'Egyéni lista'!$B$4:$L$263,8,0),0)</f>
        <v>347</v>
      </c>
      <c r="J39" s="182">
        <f>IFERROR(VLOOKUP(B39,'Egyéni lista'!$B$4:$L$263,9,0),0)</f>
        <v>171</v>
      </c>
      <c r="K39" s="83">
        <f>IFERROR(VLOOKUP(B39,'Egyéni lista'!$B$4:$L$263,10,0),0)</f>
        <v>518</v>
      </c>
      <c r="L39" s="82">
        <f>IFERROR(VLOOKUP(B39,'Egyéni lista'!$B$4:$L$263,11,0),0)</f>
        <v>12</v>
      </c>
    </row>
    <row r="40" spans="1:12" ht="15" customHeight="1" x14ac:dyDescent="0.25">
      <c r="A40" s="80" t="s">
        <v>52</v>
      </c>
      <c r="B40" s="66" t="s">
        <v>595</v>
      </c>
      <c r="C40" s="81" t="str">
        <f>IFERROR(VLOOKUP(B40,'Egyéni lista'!$B$4:$L$263,2,0),0)</f>
        <v>Vaszar SE</v>
      </c>
      <c r="D40" s="82" t="str">
        <f>IFERROR(VLOOKUP(B40,'Egyéni lista'!$B$4:$L$263,3,0),0)</f>
        <v>Am. ffi</v>
      </c>
      <c r="E40" s="32">
        <f>IFERROR(VLOOKUP(B40,'Egyéni lista'!$B$4:$L$263,4,0),0)</f>
        <v>122</v>
      </c>
      <c r="F40" s="32">
        <f>IFERROR(VLOOKUP(B40,'Egyéni lista'!$B$4:$L$263,5,0),0)</f>
        <v>130</v>
      </c>
      <c r="G40" s="32">
        <f>IFERROR(VLOOKUP(B40,'Egyéni lista'!$B$4:$L$263,6,0),0)</f>
        <v>126</v>
      </c>
      <c r="H40" s="32">
        <f>IFERROR(VLOOKUP(B40,'Egyéni lista'!$B$4:$L$263,7,0),0)</f>
        <v>137</v>
      </c>
      <c r="I40" s="128">
        <f>IFERROR(VLOOKUP(B40,'Egyéni lista'!$B$4:$L$263,8,0),0)</f>
        <v>345</v>
      </c>
      <c r="J40" s="182">
        <f>IFERROR(VLOOKUP(B40,'Egyéni lista'!$B$4:$L$263,9,0),0)</f>
        <v>170</v>
      </c>
      <c r="K40" s="83">
        <f>IFERROR(VLOOKUP(B40,'Egyéni lista'!$B$4:$L$263,10,0),0)</f>
        <v>515</v>
      </c>
      <c r="L40" s="82">
        <f>IFERROR(VLOOKUP(B40,'Egyéni lista'!$B$4:$L$263,11,0),0)</f>
        <v>7</v>
      </c>
    </row>
    <row r="41" spans="1:12" ht="15" customHeight="1" x14ac:dyDescent="0.2">
      <c r="A41" s="80" t="s">
        <v>53</v>
      </c>
      <c r="B41" s="78" t="s">
        <v>470</v>
      </c>
      <c r="C41" s="81" t="str">
        <f>IFERROR(VLOOKUP(B41,'Egyéni lista'!$B$4:$L$263,2,0),0)</f>
        <v>Golden TC</v>
      </c>
      <c r="D41" s="82" t="str">
        <f>IFERROR(VLOOKUP(B41,'Egyéni lista'!$B$4:$L$263,3,0),0)</f>
        <v>Am. ffi</v>
      </c>
      <c r="E41" s="32">
        <f>IFERROR(VLOOKUP(B41,'Egyéni lista'!$B$4:$L$263,4,0),0)</f>
        <v>138</v>
      </c>
      <c r="F41" s="32">
        <f>IFERROR(VLOOKUP(B41,'Egyéni lista'!$B$4:$L$263,5,0),0)</f>
        <v>127</v>
      </c>
      <c r="G41" s="32">
        <f>IFERROR(VLOOKUP(B41,'Egyéni lista'!$B$4:$L$263,6,0),0)</f>
        <v>127</v>
      </c>
      <c r="H41" s="32">
        <f>IFERROR(VLOOKUP(B41,'Egyéni lista'!$B$4:$L$263,7,0),0)</f>
        <v>120</v>
      </c>
      <c r="I41" s="128">
        <f>IFERROR(VLOOKUP(B41,'Egyéni lista'!$B$4:$L$263,8,0),0)</f>
        <v>339</v>
      </c>
      <c r="J41" s="182">
        <f>IFERROR(VLOOKUP(B41,'Egyéni lista'!$B$4:$L$263,9,0),0)</f>
        <v>173</v>
      </c>
      <c r="K41" s="83">
        <f>IFERROR(VLOOKUP(B41,'Egyéni lista'!$B$4:$L$263,10,0),0)</f>
        <v>512</v>
      </c>
      <c r="L41" s="82">
        <f>IFERROR(VLOOKUP(B41,'Egyéni lista'!$B$4:$L$263,11,0),0)</f>
        <v>5</v>
      </c>
    </row>
    <row r="42" spans="1:12" ht="15" customHeight="1" x14ac:dyDescent="0.25">
      <c r="A42" s="80" t="s">
        <v>54</v>
      </c>
      <c r="B42" s="165" t="s">
        <v>310</v>
      </c>
      <c r="C42" s="81" t="str">
        <f>IFERROR(VLOOKUP(B42,'Egyéni lista'!$B$4:$L$263,2,0),0)</f>
        <v>Halászi SE</v>
      </c>
      <c r="D42" s="82" t="str">
        <f>IFERROR(VLOOKUP(B42,'Egyéni lista'!$B$4:$L$263,3,0),0)</f>
        <v>Am. ffi</v>
      </c>
      <c r="E42" s="32">
        <f>IFERROR(VLOOKUP(B42,'Egyéni lista'!$B$4:$L$263,4,0),0)</f>
        <v>120</v>
      </c>
      <c r="F42" s="32">
        <f>IFERROR(VLOOKUP(B42,'Egyéni lista'!$B$4:$L$263,5,0),0)</f>
        <v>118</v>
      </c>
      <c r="G42" s="32">
        <f>IFERROR(VLOOKUP(B42,'Egyéni lista'!$B$4:$L$263,6,0),0)</f>
        <v>132</v>
      </c>
      <c r="H42" s="32">
        <f>IFERROR(VLOOKUP(B42,'Egyéni lista'!$B$4:$L$263,7,0),0)</f>
        <v>142</v>
      </c>
      <c r="I42" s="128">
        <f>IFERROR(VLOOKUP(B42,'Egyéni lista'!$B$4:$L$263,8,0),0)</f>
        <v>341</v>
      </c>
      <c r="J42" s="182">
        <f>IFERROR(VLOOKUP(B42,'Egyéni lista'!$B$4:$L$263,9,0),0)</f>
        <v>171</v>
      </c>
      <c r="K42" s="83">
        <f>IFERROR(VLOOKUP(B42,'Egyéni lista'!$B$4:$L$263,10,0),0)</f>
        <v>512</v>
      </c>
      <c r="L42" s="82">
        <f>IFERROR(VLOOKUP(B42,'Egyéni lista'!$B$4:$L$263,11,0),0)</f>
        <v>7</v>
      </c>
    </row>
    <row r="43" spans="1:12" ht="15.75" customHeight="1" x14ac:dyDescent="0.25">
      <c r="A43" s="80" t="s">
        <v>55</v>
      </c>
      <c r="B43" s="66" t="s">
        <v>380</v>
      </c>
      <c r="C43" s="81" t="str">
        <f>IFERROR(VLOOKUP(B43,'Egyéni lista'!$B$4:$L$263,2,0),0)</f>
        <v>Atlasz</v>
      </c>
      <c r="D43" s="82" t="str">
        <f>IFERROR(VLOOKUP(B43,'Egyéni lista'!$B$4:$L$263,3,0),0)</f>
        <v>Am. ffi</v>
      </c>
      <c r="E43" s="32">
        <f>IFERROR(VLOOKUP(B43,'Egyéni lista'!$B$4:$L$263,4,0),0)</f>
        <v>129</v>
      </c>
      <c r="F43" s="32">
        <f>IFERROR(VLOOKUP(B43,'Egyéni lista'!$B$4:$L$263,5,0),0)</f>
        <v>132</v>
      </c>
      <c r="G43" s="32">
        <f>IFERROR(VLOOKUP(B43,'Egyéni lista'!$B$4:$L$263,6,0),0)</f>
        <v>119</v>
      </c>
      <c r="H43" s="32">
        <f>IFERROR(VLOOKUP(B43,'Egyéni lista'!$B$4:$L$263,7,0),0)</f>
        <v>132</v>
      </c>
      <c r="I43" s="128">
        <f>IFERROR(VLOOKUP(B43,'Egyéni lista'!$B$4:$L$263,8,0),0)</f>
        <v>352</v>
      </c>
      <c r="J43" s="182">
        <f>IFERROR(VLOOKUP(B43,'Egyéni lista'!$B$4:$L$263,9,0),0)</f>
        <v>160</v>
      </c>
      <c r="K43" s="83">
        <f>IFERROR(VLOOKUP(B43,'Egyéni lista'!$B$4:$L$263,10,0),0)</f>
        <v>512</v>
      </c>
      <c r="L43" s="82">
        <f>IFERROR(VLOOKUP(B43,'Egyéni lista'!$B$4:$L$263,11,0),0)</f>
        <v>7</v>
      </c>
    </row>
    <row r="44" spans="1:12" ht="15" customHeight="1" x14ac:dyDescent="0.25">
      <c r="A44" s="80" t="s">
        <v>56</v>
      </c>
      <c r="B44" s="66" t="s">
        <v>482</v>
      </c>
      <c r="C44" s="81" t="str">
        <f>IFERROR(VLOOKUP(B44,'Egyéni lista'!$B$4:$L$263,2,0),0)</f>
        <v>Tökös Tekések</v>
      </c>
      <c r="D44" s="82" t="str">
        <f>IFERROR(VLOOKUP(B44,'Egyéni lista'!$B$4:$L$263,3,0),0)</f>
        <v>Am. ffi</v>
      </c>
      <c r="E44" s="32">
        <f>IFERROR(VLOOKUP(B44,'Egyéni lista'!$B$4:$L$263,4,0),0)</f>
        <v>143</v>
      </c>
      <c r="F44" s="32">
        <f>IFERROR(VLOOKUP(B44,'Egyéni lista'!$B$4:$L$263,5,0),0)</f>
        <v>111</v>
      </c>
      <c r="G44" s="32">
        <f>IFERROR(VLOOKUP(B44,'Egyéni lista'!$B$4:$L$263,6,0),0)</f>
        <v>117</v>
      </c>
      <c r="H44" s="32">
        <f>IFERROR(VLOOKUP(B44,'Egyéni lista'!$B$4:$L$263,7,0),0)</f>
        <v>138</v>
      </c>
      <c r="I44" s="128">
        <f>IFERROR(VLOOKUP(B44,'Egyéni lista'!$B$4:$L$263,8,0),0)</f>
        <v>357</v>
      </c>
      <c r="J44" s="182">
        <f>IFERROR(VLOOKUP(B44,'Egyéni lista'!$B$4:$L$263,9,0),0)</f>
        <v>152</v>
      </c>
      <c r="K44" s="83">
        <f>IFERROR(VLOOKUP(B44,'Egyéni lista'!$B$4:$L$263,10,0),0)</f>
        <v>509</v>
      </c>
      <c r="L44" s="82">
        <f>IFERROR(VLOOKUP(B44,'Egyéni lista'!$B$4:$L$263,11,0),0)</f>
        <v>13</v>
      </c>
    </row>
    <row r="45" spans="1:12" ht="15" customHeight="1" x14ac:dyDescent="0.2">
      <c r="A45" s="80" t="s">
        <v>57</v>
      </c>
      <c r="B45" s="78" t="s">
        <v>383</v>
      </c>
      <c r="C45" s="81" t="str">
        <f>IFERROR(VLOOKUP(B45,'Egyéni lista'!$B$4:$L$263,2,0),0)</f>
        <v>Golyószórók</v>
      </c>
      <c r="D45" s="82" t="str">
        <f>IFERROR(VLOOKUP(B45,'Egyéni lista'!$B$4:$L$263,3,0),0)</f>
        <v>Am. ffi</v>
      </c>
      <c r="E45" s="32">
        <f>IFERROR(VLOOKUP(B45,'Egyéni lista'!$B$4:$L$263,4,0),0)</f>
        <v>122</v>
      </c>
      <c r="F45" s="32">
        <f>IFERROR(VLOOKUP(B45,'Egyéni lista'!$B$4:$L$263,5,0),0)</f>
        <v>116</v>
      </c>
      <c r="G45" s="32">
        <f>IFERROR(VLOOKUP(B45,'Egyéni lista'!$B$4:$L$263,6,0),0)</f>
        <v>141</v>
      </c>
      <c r="H45" s="32">
        <f>IFERROR(VLOOKUP(B45,'Egyéni lista'!$B$4:$L$263,7,0),0)</f>
        <v>129</v>
      </c>
      <c r="I45" s="128">
        <f>IFERROR(VLOOKUP(B45,'Egyéni lista'!$B$4:$L$263,8,0),0)</f>
        <v>361</v>
      </c>
      <c r="J45" s="182">
        <f>IFERROR(VLOOKUP(B45,'Egyéni lista'!$B$4:$L$263,9,0),0)</f>
        <v>147</v>
      </c>
      <c r="K45" s="83">
        <f>IFERROR(VLOOKUP(B45,'Egyéni lista'!$B$4:$L$263,10,0),0)</f>
        <v>508</v>
      </c>
      <c r="L45" s="82">
        <f>IFERROR(VLOOKUP(B45,'Egyéni lista'!$B$4:$L$263,11,0),0)</f>
        <v>12</v>
      </c>
    </row>
    <row r="46" spans="1:12" ht="15" customHeight="1" x14ac:dyDescent="0.25">
      <c r="A46" s="80" t="s">
        <v>58</v>
      </c>
      <c r="B46" s="66" t="s">
        <v>548</v>
      </c>
      <c r="C46" s="81" t="str">
        <f>IFERROR(VLOOKUP(B46,'Egyéni lista'!$B$4:$L$263,2,0),0)</f>
        <v>Uraiújfalu 1</v>
      </c>
      <c r="D46" s="82" t="str">
        <f>IFERROR(VLOOKUP(B46,'Egyéni lista'!$B$4:$L$263,3,0),0)</f>
        <v>Am. ffi</v>
      </c>
      <c r="E46" s="32">
        <f>IFERROR(VLOOKUP(B46,'Egyéni lista'!$B$4:$L$263,4,0),0)</f>
        <v>139</v>
      </c>
      <c r="F46" s="32">
        <f>IFERROR(VLOOKUP(B46,'Egyéni lista'!$B$4:$L$263,5,0),0)</f>
        <v>125</v>
      </c>
      <c r="G46" s="32">
        <f>IFERROR(VLOOKUP(B46,'Egyéni lista'!$B$4:$L$263,6,0),0)</f>
        <v>118</v>
      </c>
      <c r="H46" s="32">
        <f>IFERROR(VLOOKUP(B46,'Egyéni lista'!$B$4:$L$263,7,0),0)</f>
        <v>125</v>
      </c>
      <c r="I46" s="128">
        <f>IFERROR(VLOOKUP(B46,'Egyéni lista'!$B$4:$L$263,8,0),0)</f>
        <v>360</v>
      </c>
      <c r="J46" s="182">
        <f>IFERROR(VLOOKUP(B46,'Egyéni lista'!$B$4:$L$263,9,0),0)</f>
        <v>147</v>
      </c>
      <c r="K46" s="83">
        <f>IFERROR(VLOOKUP(B46,'Egyéni lista'!$B$4:$L$263,10,0),0)</f>
        <v>507</v>
      </c>
      <c r="L46" s="82">
        <f>IFERROR(VLOOKUP(B46,'Egyéni lista'!$B$4:$L$263,11,0),0)</f>
        <v>7</v>
      </c>
    </row>
    <row r="47" spans="1:12" ht="15.75" customHeight="1" x14ac:dyDescent="0.25">
      <c r="A47" s="80" t="s">
        <v>59</v>
      </c>
      <c r="B47" s="165" t="s">
        <v>398</v>
      </c>
      <c r="C47" s="81" t="str">
        <f>IFERROR(VLOOKUP(B47,'Egyéni lista'!$B$4:$L$263,2,0),0)</f>
        <v>Padragi Bikák</v>
      </c>
      <c r="D47" s="82" t="str">
        <f>IFERROR(VLOOKUP(B47,'Egyéni lista'!$B$4:$L$263,3,0),0)</f>
        <v>Am. ffi</v>
      </c>
      <c r="E47" s="32">
        <f>IFERROR(VLOOKUP(B47,'Egyéni lista'!$B$4:$L$263,4,0),0)</f>
        <v>112</v>
      </c>
      <c r="F47" s="32">
        <f>IFERROR(VLOOKUP(B47,'Egyéni lista'!$B$4:$L$263,5,0),0)</f>
        <v>124</v>
      </c>
      <c r="G47" s="32">
        <f>IFERROR(VLOOKUP(B47,'Egyéni lista'!$B$4:$L$263,6,0),0)</f>
        <v>134</v>
      </c>
      <c r="H47" s="32">
        <f>IFERROR(VLOOKUP(B47,'Egyéni lista'!$B$4:$L$263,7,0),0)</f>
        <v>136</v>
      </c>
      <c r="I47" s="128">
        <f>IFERROR(VLOOKUP(B47,'Egyéni lista'!$B$4:$L$263,8,0),0)</f>
        <v>365</v>
      </c>
      <c r="J47" s="182">
        <f>IFERROR(VLOOKUP(B47,'Egyéni lista'!$B$4:$L$263,9,0),0)</f>
        <v>141</v>
      </c>
      <c r="K47" s="83">
        <f>IFERROR(VLOOKUP(B47,'Egyéni lista'!$B$4:$L$263,10,0),0)</f>
        <v>506</v>
      </c>
      <c r="L47" s="82">
        <f>IFERROR(VLOOKUP(B47,'Egyéni lista'!$B$4:$L$263,11,0),0)</f>
        <v>9</v>
      </c>
    </row>
    <row r="48" spans="1:12" ht="15" customHeight="1" x14ac:dyDescent="0.25">
      <c r="A48" s="80" t="s">
        <v>60</v>
      </c>
      <c r="B48" s="66" t="s">
        <v>553</v>
      </c>
      <c r="C48" s="81" t="str">
        <f>IFERROR(VLOOKUP(B48,'Egyéni lista'!$B$4:$L$263,2,0),0)</f>
        <v>Uraiújfalu 1</v>
      </c>
      <c r="D48" s="82" t="str">
        <f>IFERROR(VLOOKUP(B48,'Egyéni lista'!$B$4:$L$263,3,0),0)</f>
        <v>Am. ffi</v>
      </c>
      <c r="E48" s="32">
        <f>IFERROR(VLOOKUP(B48,'Egyéni lista'!$B$4:$L$263,4,0),0)</f>
        <v>110</v>
      </c>
      <c r="F48" s="32">
        <f>IFERROR(VLOOKUP(B48,'Egyéni lista'!$B$4:$L$263,5,0),0)</f>
        <v>136</v>
      </c>
      <c r="G48" s="32">
        <f>IFERROR(VLOOKUP(B48,'Egyéni lista'!$B$4:$L$263,6,0),0)</f>
        <v>127</v>
      </c>
      <c r="H48" s="32">
        <f>IFERROR(VLOOKUP(B48,'Egyéni lista'!$B$4:$L$263,7,0),0)</f>
        <v>129</v>
      </c>
      <c r="I48" s="128">
        <f>IFERROR(VLOOKUP(B48,'Egyéni lista'!$B$4:$L$263,8,0),0)</f>
        <v>336</v>
      </c>
      <c r="J48" s="182">
        <f>IFERROR(VLOOKUP(B48,'Egyéni lista'!$B$4:$L$263,9,0),0)</f>
        <v>166</v>
      </c>
      <c r="K48" s="83">
        <f>IFERROR(VLOOKUP(B48,'Egyéni lista'!$B$4:$L$263,10,0),0)</f>
        <v>502</v>
      </c>
      <c r="L48" s="82">
        <f>IFERROR(VLOOKUP(B48,'Egyéni lista'!$B$4:$L$263,11,0),0)</f>
        <v>8</v>
      </c>
    </row>
    <row r="49" spans="1:12" ht="15" customHeight="1" x14ac:dyDescent="0.25">
      <c r="A49" s="80" t="s">
        <v>61</v>
      </c>
      <c r="B49" s="165" t="s">
        <v>330</v>
      </c>
      <c r="C49" s="81" t="str">
        <f>IFERROR(VLOOKUP(B49,'Egyéni lista'!$B$4:$L$263,2,0),0)</f>
        <v>Lumberfa</v>
      </c>
      <c r="D49" s="82" t="str">
        <f>IFERROR(VLOOKUP(B49,'Egyéni lista'!$B$4:$L$263,3,0),0)</f>
        <v>Am. ffi</v>
      </c>
      <c r="E49" s="32">
        <f>IFERROR(VLOOKUP(B49,'Egyéni lista'!$B$4:$L$263,4,0),0)</f>
        <v>138</v>
      </c>
      <c r="F49" s="32">
        <f>IFERROR(VLOOKUP(B49,'Egyéni lista'!$B$4:$L$263,5,0),0)</f>
        <v>134</v>
      </c>
      <c r="G49" s="32">
        <f>IFERROR(VLOOKUP(B49,'Egyéni lista'!$B$4:$L$263,6,0),0)</f>
        <v>129</v>
      </c>
      <c r="H49" s="32">
        <f>IFERROR(VLOOKUP(B49,'Egyéni lista'!$B$4:$L$263,7,0),0)</f>
        <v>100</v>
      </c>
      <c r="I49" s="128">
        <f>IFERROR(VLOOKUP(B49,'Egyéni lista'!$B$4:$L$263,8,0),0)</f>
        <v>353</v>
      </c>
      <c r="J49" s="182">
        <f>IFERROR(VLOOKUP(B49,'Egyéni lista'!$B$4:$L$263,9,0),0)</f>
        <v>148</v>
      </c>
      <c r="K49" s="83">
        <f>IFERROR(VLOOKUP(B49,'Egyéni lista'!$B$4:$L$263,10,0),0)</f>
        <v>501</v>
      </c>
      <c r="L49" s="82">
        <f>IFERROR(VLOOKUP(B49,'Egyéni lista'!$B$4:$L$263,11,0),0)</f>
        <v>10</v>
      </c>
    </row>
    <row r="50" spans="1:12" ht="15" customHeight="1" x14ac:dyDescent="0.25">
      <c r="A50" s="80" t="s">
        <v>62</v>
      </c>
      <c r="B50" s="66" t="s">
        <v>556</v>
      </c>
      <c r="C50" s="81" t="str">
        <f>IFERROR(VLOOKUP(B50,'Egyéni lista'!$B$4:$L$263,2,0),0)</f>
        <v>Uraiújfalu 2</v>
      </c>
      <c r="D50" s="82" t="str">
        <f>IFERROR(VLOOKUP(B50,'Egyéni lista'!$B$4:$L$263,3,0),0)</f>
        <v>Am. ffi</v>
      </c>
      <c r="E50" s="32">
        <f>IFERROR(VLOOKUP(B50,'Egyéni lista'!$B$4:$L$263,4,0),0)</f>
        <v>131</v>
      </c>
      <c r="F50" s="32">
        <f>IFERROR(VLOOKUP(B50,'Egyéni lista'!$B$4:$L$263,5,0),0)</f>
        <v>128</v>
      </c>
      <c r="G50" s="32">
        <f>IFERROR(VLOOKUP(B50,'Egyéni lista'!$B$4:$L$263,6,0),0)</f>
        <v>120</v>
      </c>
      <c r="H50" s="32">
        <f>IFERROR(VLOOKUP(B50,'Egyéni lista'!$B$4:$L$263,7,0),0)</f>
        <v>122</v>
      </c>
      <c r="I50" s="128">
        <f>IFERROR(VLOOKUP(B50,'Egyéni lista'!$B$4:$L$263,8,0),0)</f>
        <v>355</v>
      </c>
      <c r="J50" s="182">
        <f>IFERROR(VLOOKUP(B50,'Egyéni lista'!$B$4:$L$263,9,0),0)</f>
        <v>146</v>
      </c>
      <c r="K50" s="83">
        <f>IFERROR(VLOOKUP(B50,'Egyéni lista'!$B$4:$L$263,10,0),0)</f>
        <v>501</v>
      </c>
      <c r="L50" s="82">
        <f>IFERROR(VLOOKUP(B50,'Egyéni lista'!$B$4:$L$263,11,0),0)</f>
        <v>11</v>
      </c>
    </row>
    <row r="51" spans="1:12" ht="15.75" customHeight="1" x14ac:dyDescent="0.25">
      <c r="A51" s="80" t="s">
        <v>63</v>
      </c>
      <c r="B51" s="165" t="s">
        <v>479</v>
      </c>
      <c r="C51" s="81" t="str">
        <f>IFERROR(VLOOKUP(B51,'Egyéni lista'!$B$4:$L$263,2,0),0)</f>
        <v>Tökös Tekés</v>
      </c>
      <c r="D51" s="82" t="str">
        <f>IFERROR(VLOOKUP(B51,'Egyéni lista'!$B$4:$L$263,3,0),0)</f>
        <v>Am. ffi</v>
      </c>
      <c r="E51" s="32">
        <f>IFERROR(VLOOKUP(B51,'Egyéni lista'!$B$4:$L$263,4,0),0)</f>
        <v>107</v>
      </c>
      <c r="F51" s="32">
        <f>IFERROR(VLOOKUP(B51,'Egyéni lista'!$B$4:$L$263,5,0),0)</f>
        <v>138</v>
      </c>
      <c r="G51" s="32">
        <f>IFERROR(VLOOKUP(B51,'Egyéni lista'!$B$4:$L$263,6,0),0)</f>
        <v>132</v>
      </c>
      <c r="H51" s="32">
        <f>IFERROR(VLOOKUP(B51,'Egyéni lista'!$B$4:$L$263,7,0),0)</f>
        <v>122</v>
      </c>
      <c r="I51" s="128">
        <f>IFERROR(VLOOKUP(B51,'Egyéni lista'!$B$4:$L$263,8,0),0)</f>
        <v>348</v>
      </c>
      <c r="J51" s="182">
        <f>IFERROR(VLOOKUP(B51,'Egyéni lista'!$B$4:$L$263,9,0),0)</f>
        <v>151</v>
      </c>
      <c r="K51" s="83">
        <f>IFERROR(VLOOKUP(B51,'Egyéni lista'!$B$4:$L$263,10,0),0)</f>
        <v>499</v>
      </c>
      <c r="L51" s="82">
        <f>IFERROR(VLOOKUP(B51,'Egyéni lista'!$B$4:$L$263,11,0),0)</f>
        <v>10</v>
      </c>
    </row>
    <row r="52" spans="1:12" ht="15" customHeight="1" x14ac:dyDescent="0.25">
      <c r="A52" s="80" t="s">
        <v>64</v>
      </c>
      <c r="B52" s="165" t="s">
        <v>344</v>
      </c>
      <c r="C52" s="81" t="str">
        <f>IFERROR(VLOOKUP(B52,'Egyéni lista'!$B$4:$L$263,2,0),0)</f>
        <v>Mészáros Hús</v>
      </c>
      <c r="D52" s="82" t="str">
        <f>IFERROR(VLOOKUP(B52,'Egyéni lista'!$B$4:$L$263,3,0),0)</f>
        <v>Am. ffi</v>
      </c>
      <c r="E52" s="32">
        <f>IFERROR(VLOOKUP(B52,'Egyéni lista'!$B$4:$L$263,4,0),0)</f>
        <v>119</v>
      </c>
      <c r="F52" s="32">
        <f>IFERROR(VLOOKUP(B52,'Egyéni lista'!$B$4:$L$263,5,0),0)</f>
        <v>111</v>
      </c>
      <c r="G52" s="32">
        <f>IFERROR(VLOOKUP(B52,'Egyéni lista'!$B$4:$L$263,6,0),0)</f>
        <v>128</v>
      </c>
      <c r="H52" s="32">
        <f>IFERROR(VLOOKUP(B52,'Egyéni lista'!$B$4:$L$263,7,0),0)</f>
        <v>140</v>
      </c>
      <c r="I52" s="128">
        <f>IFERROR(VLOOKUP(B52,'Egyéni lista'!$B$4:$L$263,8,0),0)</f>
        <v>338</v>
      </c>
      <c r="J52" s="182">
        <f>IFERROR(VLOOKUP(B52,'Egyéni lista'!$B$4:$L$263,9,0),0)</f>
        <v>160</v>
      </c>
      <c r="K52" s="83">
        <f>IFERROR(VLOOKUP(B52,'Egyéni lista'!$B$4:$L$263,10,0),0)</f>
        <v>498</v>
      </c>
      <c r="L52" s="82">
        <f>IFERROR(VLOOKUP(B52,'Egyéni lista'!$B$4:$L$263,11,0),0)</f>
        <v>13</v>
      </c>
    </row>
    <row r="53" spans="1:12" ht="15" customHeight="1" x14ac:dyDescent="0.25">
      <c r="A53" s="80" t="s">
        <v>65</v>
      </c>
      <c r="B53" s="66" t="s">
        <v>546</v>
      </c>
      <c r="C53" s="81" t="str">
        <f>IFERROR(VLOOKUP(B53,'Egyéni lista'!$B$4:$L$263,2,0),0)</f>
        <v>Egyéni</v>
      </c>
      <c r="D53" s="82" t="str">
        <f>IFERROR(VLOOKUP(B53,'Egyéni lista'!$B$4:$L$263,3,0),0)</f>
        <v>Am. ffi</v>
      </c>
      <c r="E53" s="32">
        <f>IFERROR(VLOOKUP(B53,'Egyéni lista'!$B$4:$L$263,4,0),0)</f>
        <v>133</v>
      </c>
      <c r="F53" s="32">
        <f>IFERROR(VLOOKUP(B53,'Egyéni lista'!$B$4:$L$263,5,0),0)</f>
        <v>117</v>
      </c>
      <c r="G53" s="32">
        <f>IFERROR(VLOOKUP(B53,'Egyéni lista'!$B$4:$L$263,6,0),0)</f>
        <v>118</v>
      </c>
      <c r="H53" s="32">
        <f>IFERROR(VLOOKUP(B53,'Egyéni lista'!$B$4:$L$263,7,0),0)</f>
        <v>127</v>
      </c>
      <c r="I53" s="128">
        <f>IFERROR(VLOOKUP(B53,'Egyéni lista'!$B$4:$L$263,8,0),0)</f>
        <v>336</v>
      </c>
      <c r="J53" s="182">
        <f>IFERROR(VLOOKUP(B53,'Egyéni lista'!$B$4:$L$263,9,0),0)</f>
        <v>159</v>
      </c>
      <c r="K53" s="83">
        <f>IFERROR(VLOOKUP(B53,'Egyéni lista'!$B$4:$L$263,10,0),0)</f>
        <v>495</v>
      </c>
      <c r="L53" s="82">
        <f>IFERROR(VLOOKUP(B53,'Egyéni lista'!$B$4:$L$263,11,0),0)</f>
        <v>5</v>
      </c>
    </row>
    <row r="54" spans="1:12" ht="15" customHeight="1" x14ac:dyDescent="0.2">
      <c r="A54" s="80" t="s">
        <v>66</v>
      </c>
      <c r="B54" s="78" t="s">
        <v>332</v>
      </c>
      <c r="C54" s="81" t="str">
        <f>IFERROR(VLOOKUP(B54,'Egyéni lista'!$B$4:$L$263,2,0),0)</f>
        <v>Egyéni</v>
      </c>
      <c r="D54" s="82" t="str">
        <f>IFERROR(VLOOKUP(B54,'Egyéni lista'!$B$4:$L$263,3,0),0)</f>
        <v>Am. ffi</v>
      </c>
      <c r="E54" s="32">
        <f>IFERROR(VLOOKUP(B54,'Egyéni lista'!$B$4:$L$263,4,0),0)</f>
        <v>109</v>
      </c>
      <c r="F54" s="32">
        <f>IFERROR(VLOOKUP(B54,'Egyéni lista'!$B$4:$L$263,5,0),0)</f>
        <v>120</v>
      </c>
      <c r="G54" s="32">
        <f>IFERROR(VLOOKUP(B54,'Egyéni lista'!$B$4:$L$263,6,0),0)</f>
        <v>134</v>
      </c>
      <c r="H54" s="32">
        <f>IFERROR(VLOOKUP(B54,'Egyéni lista'!$B$4:$L$263,7,0),0)</f>
        <v>129</v>
      </c>
      <c r="I54" s="128">
        <f>IFERROR(VLOOKUP(B54,'Egyéni lista'!$B$4:$L$263,8,0),0)</f>
        <v>333</v>
      </c>
      <c r="J54" s="182">
        <f>IFERROR(VLOOKUP(B54,'Egyéni lista'!$B$4:$L$263,9,0),0)</f>
        <v>159</v>
      </c>
      <c r="K54" s="83">
        <f>IFERROR(VLOOKUP(B54,'Egyéni lista'!$B$4:$L$263,10,0),0)</f>
        <v>492</v>
      </c>
      <c r="L54" s="82">
        <f>IFERROR(VLOOKUP(B54,'Egyéni lista'!$B$4:$L$263,11,0),0)</f>
        <v>14</v>
      </c>
    </row>
    <row r="55" spans="1:12" ht="15.75" customHeight="1" x14ac:dyDescent="0.25">
      <c r="A55" s="80" t="s">
        <v>67</v>
      </c>
      <c r="B55" s="66" t="s">
        <v>557</v>
      </c>
      <c r="C55" s="81" t="str">
        <f>IFERROR(VLOOKUP(B55,'Egyéni lista'!$B$4:$L$263,2,0),0)</f>
        <v>Uraiújfalu 2</v>
      </c>
      <c r="D55" s="82" t="str">
        <f>IFERROR(VLOOKUP(B55,'Egyéni lista'!$B$4:$L$263,3,0),0)</f>
        <v>Am. ffi</v>
      </c>
      <c r="E55" s="32">
        <f>IFERROR(VLOOKUP(B55,'Egyéni lista'!$B$4:$L$263,4,0),0)</f>
        <v>116</v>
      </c>
      <c r="F55" s="32">
        <f>IFERROR(VLOOKUP(B55,'Egyéni lista'!$B$4:$L$263,5,0),0)</f>
        <v>120</v>
      </c>
      <c r="G55" s="32">
        <f>IFERROR(VLOOKUP(B55,'Egyéni lista'!$B$4:$L$263,6,0),0)</f>
        <v>141</v>
      </c>
      <c r="H55" s="32">
        <f>IFERROR(VLOOKUP(B55,'Egyéni lista'!$B$4:$L$263,7,0),0)</f>
        <v>115</v>
      </c>
      <c r="I55" s="128">
        <f>IFERROR(VLOOKUP(B55,'Egyéni lista'!$B$4:$L$263,8,0),0)</f>
        <v>357</v>
      </c>
      <c r="J55" s="182">
        <f>IFERROR(VLOOKUP(B55,'Egyéni lista'!$B$4:$L$263,9,0),0)</f>
        <v>135</v>
      </c>
      <c r="K55" s="83">
        <f>IFERROR(VLOOKUP(B55,'Egyéni lista'!$B$4:$L$263,10,0),0)</f>
        <v>492</v>
      </c>
      <c r="L55" s="82">
        <f>IFERROR(VLOOKUP(B55,'Egyéni lista'!$B$4:$L$263,11,0),0)</f>
        <v>14</v>
      </c>
    </row>
    <row r="56" spans="1:12" ht="15" customHeight="1" x14ac:dyDescent="0.25">
      <c r="A56" s="80" t="s">
        <v>68</v>
      </c>
      <c r="B56" s="165" t="s">
        <v>384</v>
      </c>
      <c r="C56" s="81" t="str">
        <f>IFERROR(VLOOKUP(B56,'Egyéni lista'!$B$4:$L$263,2,0),0)</f>
        <v>Golyószórók</v>
      </c>
      <c r="D56" s="82" t="str">
        <f>IFERROR(VLOOKUP(B56,'Egyéni lista'!$B$4:$L$263,3,0),0)</f>
        <v>Am. ffi</v>
      </c>
      <c r="E56" s="32">
        <f>IFERROR(VLOOKUP(B56,'Egyéni lista'!$B$4:$L$263,4,0),0)</f>
        <v>126</v>
      </c>
      <c r="F56" s="32">
        <f>IFERROR(VLOOKUP(B56,'Egyéni lista'!$B$4:$L$263,5,0),0)</f>
        <v>133</v>
      </c>
      <c r="G56" s="32">
        <f>IFERROR(VLOOKUP(B56,'Egyéni lista'!$B$4:$L$263,6,0),0)</f>
        <v>114</v>
      </c>
      <c r="H56" s="32">
        <f>IFERROR(VLOOKUP(B56,'Egyéni lista'!$B$4:$L$263,7,0),0)</f>
        <v>118</v>
      </c>
      <c r="I56" s="128">
        <f>IFERROR(VLOOKUP(B56,'Egyéni lista'!$B$4:$L$263,8,0),0)</f>
        <v>338</v>
      </c>
      <c r="J56" s="182">
        <f>IFERROR(VLOOKUP(B56,'Egyéni lista'!$B$4:$L$263,9,0),0)</f>
        <v>153</v>
      </c>
      <c r="K56" s="83">
        <f>IFERROR(VLOOKUP(B56,'Egyéni lista'!$B$4:$L$263,10,0),0)</f>
        <v>491</v>
      </c>
      <c r="L56" s="82">
        <f>IFERROR(VLOOKUP(B56,'Egyéni lista'!$B$4:$L$263,11,0),0)</f>
        <v>11</v>
      </c>
    </row>
    <row r="57" spans="1:12" ht="15" customHeight="1" x14ac:dyDescent="0.2">
      <c r="A57" s="80" t="s">
        <v>69</v>
      </c>
      <c r="B57" s="78" t="s">
        <v>306</v>
      </c>
      <c r="C57" s="81" t="str">
        <f>IFERROR(VLOOKUP(B57,'Egyéni lista'!$B$4:$L$263,2,0),0)</f>
        <v>Ihász SE</v>
      </c>
      <c r="D57" s="82" t="str">
        <f>IFERROR(VLOOKUP(B57,'Egyéni lista'!$B$4:$L$263,3,0),0)</f>
        <v>Am. ffi</v>
      </c>
      <c r="E57" s="32">
        <f>IFERROR(VLOOKUP(B57,'Egyéni lista'!$B$4:$L$263,4,0),0)</f>
        <v>127</v>
      </c>
      <c r="F57" s="32">
        <f>IFERROR(VLOOKUP(B57,'Egyéni lista'!$B$4:$L$263,5,0),0)</f>
        <v>117</v>
      </c>
      <c r="G57" s="32">
        <f>IFERROR(VLOOKUP(B57,'Egyéni lista'!$B$4:$L$263,6,0),0)</f>
        <v>124</v>
      </c>
      <c r="H57" s="32">
        <f>IFERROR(VLOOKUP(B57,'Egyéni lista'!$B$4:$L$263,7,0),0)</f>
        <v>122</v>
      </c>
      <c r="I57" s="128">
        <f>IFERROR(VLOOKUP(B57,'Egyéni lista'!$B$4:$L$263,8,0),0)</f>
        <v>372</v>
      </c>
      <c r="J57" s="182">
        <f>IFERROR(VLOOKUP(B57,'Egyéni lista'!$B$4:$L$263,9,0),0)</f>
        <v>118</v>
      </c>
      <c r="K57" s="83">
        <f>IFERROR(VLOOKUP(B57,'Egyéni lista'!$B$4:$L$263,10,0),0)</f>
        <v>490</v>
      </c>
      <c r="L57" s="82">
        <f>IFERROR(VLOOKUP(B57,'Egyéni lista'!$B$4:$L$263,11,0),0)</f>
        <v>16</v>
      </c>
    </row>
    <row r="58" spans="1:12" ht="15" customHeight="1" x14ac:dyDescent="0.2">
      <c r="A58" s="80" t="s">
        <v>70</v>
      </c>
      <c r="B58" s="78" t="s">
        <v>450</v>
      </c>
      <c r="C58" s="81" t="str">
        <f>IFERROR(VLOOKUP(B58,'Egyéni lista'!$B$4:$L$263,2,0),0)</f>
        <v>Tekergő Tekézők</v>
      </c>
      <c r="D58" s="82" t="str">
        <f>IFERROR(VLOOKUP(B58,'Egyéni lista'!$B$4:$L$263,3,0),0)</f>
        <v>Am. ffi</v>
      </c>
      <c r="E58" s="32">
        <f>IFERROR(VLOOKUP(B58,'Egyéni lista'!$B$4:$L$263,4,0),0)</f>
        <v>110</v>
      </c>
      <c r="F58" s="32">
        <f>IFERROR(VLOOKUP(B58,'Egyéni lista'!$B$4:$L$263,5,0),0)</f>
        <v>134</v>
      </c>
      <c r="G58" s="32">
        <f>IFERROR(VLOOKUP(B58,'Egyéni lista'!$B$4:$L$263,6,0),0)</f>
        <v>124</v>
      </c>
      <c r="H58" s="32">
        <f>IFERROR(VLOOKUP(B58,'Egyéni lista'!$B$4:$L$263,7,0),0)</f>
        <v>121</v>
      </c>
      <c r="I58" s="128">
        <f>IFERROR(VLOOKUP(B58,'Egyéni lista'!$B$4:$L$263,8,0),0)</f>
        <v>349</v>
      </c>
      <c r="J58" s="182">
        <f>IFERROR(VLOOKUP(B58,'Egyéni lista'!$B$4:$L$263,9,0),0)</f>
        <v>140</v>
      </c>
      <c r="K58" s="83">
        <f>IFERROR(VLOOKUP(B58,'Egyéni lista'!$B$4:$L$263,10,0),0)</f>
        <v>489</v>
      </c>
      <c r="L58" s="82">
        <f>IFERROR(VLOOKUP(B58,'Egyéni lista'!$B$4:$L$263,11,0),0)</f>
        <v>19</v>
      </c>
    </row>
    <row r="59" spans="1:12" ht="15.75" customHeight="1" x14ac:dyDescent="0.25">
      <c r="A59" s="80" t="s">
        <v>71</v>
      </c>
      <c r="B59" s="66" t="s">
        <v>511</v>
      </c>
      <c r="C59" s="81" t="str">
        <f>IFERROR(VLOOKUP(B59,'Egyéni lista'!$B$4:$L$263,2,0),0)</f>
        <v>Golden EAGLES</v>
      </c>
      <c r="D59" s="82" t="str">
        <f>IFERROR(VLOOKUP(B59,'Egyéni lista'!$B$4:$L$263,3,0),0)</f>
        <v>Am. ffi</v>
      </c>
      <c r="E59" s="32">
        <f>IFERROR(VLOOKUP(B59,'Egyéni lista'!$B$4:$L$263,4,0),0)</f>
        <v>137</v>
      </c>
      <c r="F59" s="32">
        <f>IFERROR(VLOOKUP(B59,'Egyéni lista'!$B$4:$L$263,5,0),0)</f>
        <v>106</v>
      </c>
      <c r="G59" s="32">
        <f>IFERROR(VLOOKUP(B59,'Egyéni lista'!$B$4:$L$263,6,0),0)</f>
        <v>142</v>
      </c>
      <c r="H59" s="32">
        <f>IFERROR(VLOOKUP(B59,'Egyéni lista'!$B$4:$L$263,7,0),0)</f>
        <v>103</v>
      </c>
      <c r="I59" s="128">
        <f>IFERROR(VLOOKUP(B59,'Egyéni lista'!$B$4:$L$263,8,0),0)</f>
        <v>315</v>
      </c>
      <c r="J59" s="182">
        <f>IFERROR(VLOOKUP(B59,'Egyéni lista'!$B$4:$L$263,9,0),0)</f>
        <v>173</v>
      </c>
      <c r="K59" s="83">
        <f>IFERROR(VLOOKUP(B59,'Egyéni lista'!$B$4:$L$263,10,0),0)</f>
        <v>488</v>
      </c>
      <c r="L59" s="82">
        <f>IFERROR(VLOOKUP(B59,'Egyéni lista'!$B$4:$L$263,11,0),0)</f>
        <v>8</v>
      </c>
    </row>
    <row r="60" spans="1:12" ht="15" customHeight="1" x14ac:dyDescent="0.25">
      <c r="A60" s="80" t="s">
        <v>72</v>
      </c>
      <c r="B60" s="165" t="s">
        <v>285</v>
      </c>
      <c r="C60" s="81" t="str">
        <f>IFERROR(VLOOKUP(B60,'Egyéni lista'!$B$4:$L$263,2,0),0)</f>
        <v>MVM</v>
      </c>
      <c r="D60" s="82" t="str">
        <f>IFERROR(VLOOKUP(B60,'Egyéni lista'!$B$4:$L$263,3,0),0)</f>
        <v>Am. ffi</v>
      </c>
      <c r="E60" s="32">
        <f>IFERROR(VLOOKUP(B60,'Egyéni lista'!$B$4:$L$263,4,0),0)</f>
        <v>128</v>
      </c>
      <c r="F60" s="32">
        <f>IFERROR(VLOOKUP(B60,'Egyéni lista'!$B$4:$L$263,5,0),0)</f>
        <v>113</v>
      </c>
      <c r="G60" s="32">
        <f>IFERROR(VLOOKUP(B60,'Egyéni lista'!$B$4:$L$263,6,0),0)</f>
        <v>136</v>
      </c>
      <c r="H60" s="32">
        <f>IFERROR(VLOOKUP(B60,'Egyéni lista'!$B$4:$L$263,7,0),0)</f>
        <v>111</v>
      </c>
      <c r="I60" s="128">
        <f>IFERROR(VLOOKUP(B60,'Egyéni lista'!$B$4:$L$263,8,0),0)</f>
        <v>341</v>
      </c>
      <c r="J60" s="182">
        <f>IFERROR(VLOOKUP(B60,'Egyéni lista'!$B$4:$L$263,9,0),0)</f>
        <v>147</v>
      </c>
      <c r="K60" s="83">
        <f>IFERROR(VLOOKUP(B60,'Egyéni lista'!$B$4:$L$263,10,0),0)</f>
        <v>488</v>
      </c>
      <c r="L60" s="82">
        <f>IFERROR(VLOOKUP(B60,'Egyéni lista'!$B$4:$L$263,11,0),0)</f>
        <v>13</v>
      </c>
    </row>
    <row r="61" spans="1:12" ht="15" customHeight="1" x14ac:dyDescent="0.25">
      <c r="A61" s="80" t="s">
        <v>73</v>
      </c>
      <c r="B61" s="165" t="s">
        <v>333</v>
      </c>
      <c r="C61" s="81" t="str">
        <f>IFERROR(VLOOKUP(B61,'Egyéni lista'!$B$4:$L$263,2,0),0)</f>
        <v xml:space="preserve">Egyéni </v>
      </c>
      <c r="D61" s="82" t="str">
        <f>IFERROR(VLOOKUP(B61,'Egyéni lista'!$B$4:$L$263,3,0),0)</f>
        <v>Am. ffi</v>
      </c>
      <c r="E61" s="32">
        <f>IFERROR(VLOOKUP(B61,'Egyéni lista'!$B$4:$L$263,4,0),0)</f>
        <v>119</v>
      </c>
      <c r="F61" s="32">
        <f>IFERROR(VLOOKUP(B61,'Egyéni lista'!$B$4:$L$263,5,0),0)</f>
        <v>114</v>
      </c>
      <c r="G61" s="32">
        <f>IFERROR(VLOOKUP(B61,'Egyéni lista'!$B$4:$L$263,6,0),0)</f>
        <v>124</v>
      </c>
      <c r="H61" s="32">
        <f>IFERROR(VLOOKUP(B61,'Egyéni lista'!$B$4:$L$263,7,0),0)</f>
        <v>127</v>
      </c>
      <c r="I61" s="128">
        <f>IFERROR(VLOOKUP(B61,'Egyéni lista'!$B$4:$L$263,8,0),0)</f>
        <v>345</v>
      </c>
      <c r="J61" s="182">
        <f>IFERROR(VLOOKUP(B61,'Egyéni lista'!$B$4:$L$263,9,0),0)</f>
        <v>139</v>
      </c>
      <c r="K61" s="83">
        <f>IFERROR(VLOOKUP(B61,'Egyéni lista'!$B$4:$L$263,10,0),0)</f>
        <v>484</v>
      </c>
      <c r="L61" s="82">
        <f>IFERROR(VLOOKUP(B61,'Egyéni lista'!$B$4:$L$263,11,0),0)</f>
        <v>8</v>
      </c>
    </row>
    <row r="62" spans="1:12" ht="15" customHeight="1" x14ac:dyDescent="0.25">
      <c r="A62" s="80" t="s">
        <v>74</v>
      </c>
      <c r="B62" s="165" t="s">
        <v>331</v>
      </c>
      <c r="C62" s="81" t="str">
        <f>IFERROR(VLOOKUP(B62,'Egyéni lista'!$B$4:$L$263,2,0),0)</f>
        <v>Egyéni</v>
      </c>
      <c r="D62" s="82" t="str">
        <f>IFERROR(VLOOKUP(B62,'Egyéni lista'!$B$4:$L$263,3,0),0)</f>
        <v>Am. ffi</v>
      </c>
      <c r="E62" s="32">
        <f>IFERROR(VLOOKUP(B62,'Egyéni lista'!$B$4:$L$263,4,0),0)</f>
        <v>125</v>
      </c>
      <c r="F62" s="32">
        <f>IFERROR(VLOOKUP(B62,'Egyéni lista'!$B$4:$L$263,5,0),0)</f>
        <v>125</v>
      </c>
      <c r="G62" s="32">
        <f>IFERROR(VLOOKUP(B62,'Egyéni lista'!$B$4:$L$263,6,0),0)</f>
        <v>117</v>
      </c>
      <c r="H62" s="32">
        <f>IFERROR(VLOOKUP(B62,'Egyéni lista'!$B$4:$L$263,7,0),0)</f>
        <v>115</v>
      </c>
      <c r="I62" s="128">
        <f>IFERROR(VLOOKUP(B62,'Egyéni lista'!$B$4:$L$263,8,0),0)</f>
        <v>316</v>
      </c>
      <c r="J62" s="182">
        <f>IFERROR(VLOOKUP(B62,'Egyéni lista'!$B$4:$L$263,9,0),0)</f>
        <v>166</v>
      </c>
      <c r="K62" s="83">
        <f>IFERROR(VLOOKUP(B62,'Egyéni lista'!$B$4:$L$263,10,0),0)</f>
        <v>482</v>
      </c>
      <c r="L62" s="82">
        <f>IFERROR(VLOOKUP(B62,'Egyéni lista'!$B$4:$L$263,11,0),0)</f>
        <v>10</v>
      </c>
    </row>
    <row r="63" spans="1:12" ht="15.75" customHeight="1" x14ac:dyDescent="0.25">
      <c r="A63" s="80" t="s">
        <v>75</v>
      </c>
      <c r="B63" s="165" t="s">
        <v>327</v>
      </c>
      <c r="C63" s="81" t="str">
        <f>IFERROR(VLOOKUP(B63,'Egyéni lista'!$B$4:$L$263,2,0),0)</f>
        <v>Lumberfa</v>
      </c>
      <c r="D63" s="82" t="str">
        <f>IFERROR(VLOOKUP(B63,'Egyéni lista'!$B$4:$L$263,3,0),0)</f>
        <v>Am. ffi</v>
      </c>
      <c r="E63" s="32">
        <f>IFERROR(VLOOKUP(B63,'Egyéni lista'!$B$4:$L$263,4,0),0)</f>
        <v>115</v>
      </c>
      <c r="F63" s="32">
        <f>IFERROR(VLOOKUP(B63,'Egyéni lista'!$B$4:$L$263,5,0),0)</f>
        <v>127</v>
      </c>
      <c r="G63" s="32">
        <f>IFERROR(VLOOKUP(B63,'Egyéni lista'!$B$4:$L$263,6,0),0)</f>
        <v>107</v>
      </c>
      <c r="H63" s="32">
        <f>IFERROR(VLOOKUP(B63,'Egyéni lista'!$B$4:$L$263,7,0),0)</f>
        <v>130</v>
      </c>
      <c r="I63" s="128">
        <f>IFERROR(VLOOKUP(B63,'Egyéni lista'!$B$4:$L$263,8,0),0)</f>
        <v>350</v>
      </c>
      <c r="J63" s="182">
        <f>IFERROR(VLOOKUP(B63,'Egyéni lista'!$B$4:$L$263,9,0),0)</f>
        <v>129</v>
      </c>
      <c r="K63" s="83">
        <f>IFERROR(VLOOKUP(B63,'Egyéni lista'!$B$4:$L$263,10,0),0)</f>
        <v>479</v>
      </c>
      <c r="L63" s="82">
        <f>IFERROR(VLOOKUP(B63,'Egyéni lista'!$B$4:$L$263,11,0),0)</f>
        <v>14</v>
      </c>
    </row>
    <row r="64" spans="1:12" ht="15" customHeight="1" x14ac:dyDescent="0.25">
      <c r="A64" s="80" t="s">
        <v>76</v>
      </c>
      <c r="B64" s="165" t="s">
        <v>298</v>
      </c>
      <c r="C64" s="81" t="str">
        <f>IFERROR(VLOOKUP(B64,'Egyéni lista'!$B$4:$L$263,2,0),0)</f>
        <v>Ihász SE</v>
      </c>
      <c r="D64" s="82" t="str">
        <f>IFERROR(VLOOKUP(B64,'Egyéni lista'!$B$4:$L$263,3,0),0)</f>
        <v>Am. ffi</v>
      </c>
      <c r="E64" s="32">
        <f>IFERROR(VLOOKUP(B64,'Egyéni lista'!$B$4:$L$263,4,0),0)</f>
        <v>135</v>
      </c>
      <c r="F64" s="32">
        <f>IFERROR(VLOOKUP(B64,'Egyéni lista'!$B$4:$L$263,5,0),0)</f>
        <v>128</v>
      </c>
      <c r="G64" s="32">
        <f>IFERROR(VLOOKUP(B64,'Egyéni lista'!$B$4:$L$263,6,0),0)</f>
        <v>103</v>
      </c>
      <c r="H64" s="32">
        <f>IFERROR(VLOOKUP(B64,'Egyéni lista'!$B$4:$L$263,7,0),0)</f>
        <v>112</v>
      </c>
      <c r="I64" s="128">
        <f>IFERROR(VLOOKUP(B64,'Egyéni lista'!$B$4:$L$263,8,0),0)</f>
        <v>332</v>
      </c>
      <c r="J64" s="182">
        <f>IFERROR(VLOOKUP(B64,'Egyéni lista'!$B$4:$L$263,9,0),0)</f>
        <v>146</v>
      </c>
      <c r="K64" s="83">
        <f>IFERROR(VLOOKUP(B64,'Egyéni lista'!$B$4:$L$263,10,0),0)</f>
        <v>478</v>
      </c>
      <c r="L64" s="82">
        <f>IFERROR(VLOOKUP(B64,'Egyéni lista'!$B$4:$L$263,11,0),0)</f>
        <v>10</v>
      </c>
    </row>
    <row r="65" spans="1:15" ht="15" customHeight="1" x14ac:dyDescent="0.25">
      <c r="A65" s="80" t="s">
        <v>77</v>
      </c>
      <c r="B65" s="66" t="s">
        <v>481</v>
      </c>
      <c r="C65" s="81" t="str">
        <f>IFERROR(VLOOKUP(B65,'Egyéni lista'!$B$4:$L$263,2,0),0)</f>
        <v>Tökös Tekések</v>
      </c>
      <c r="D65" s="82" t="str">
        <f>IFERROR(VLOOKUP(B65,'Egyéni lista'!$B$4:$L$263,3,0),0)</f>
        <v>Am. ffi</v>
      </c>
      <c r="E65" s="32">
        <f>IFERROR(VLOOKUP(B65,'Egyéni lista'!$B$4:$L$263,4,0),0)</f>
        <v>117</v>
      </c>
      <c r="F65" s="32">
        <f>IFERROR(VLOOKUP(B65,'Egyéni lista'!$B$4:$L$263,5,0),0)</f>
        <v>112</v>
      </c>
      <c r="G65" s="32">
        <f>IFERROR(VLOOKUP(B65,'Egyéni lista'!$B$4:$L$263,6,0),0)</f>
        <v>119</v>
      </c>
      <c r="H65" s="32">
        <f>IFERROR(VLOOKUP(B65,'Egyéni lista'!$B$4:$L$263,7,0),0)</f>
        <v>130</v>
      </c>
      <c r="I65" s="128">
        <f>IFERROR(VLOOKUP(B65,'Egyéni lista'!$B$4:$L$263,8,0),0)</f>
        <v>353</v>
      </c>
      <c r="J65" s="182">
        <f>IFERROR(VLOOKUP(B65,'Egyéni lista'!$B$4:$L$263,9,0),0)</f>
        <v>125</v>
      </c>
      <c r="K65" s="83">
        <f>IFERROR(VLOOKUP(B65,'Egyéni lista'!$B$4:$L$263,10,0),0)</f>
        <v>478</v>
      </c>
      <c r="L65" s="82">
        <f>IFERROR(VLOOKUP(B65,'Egyéni lista'!$B$4:$L$263,11,0),0)</f>
        <v>14</v>
      </c>
    </row>
    <row r="66" spans="1:15" ht="15" customHeight="1" x14ac:dyDescent="0.25">
      <c r="A66" s="80" t="s">
        <v>78</v>
      </c>
      <c r="B66" s="165" t="s">
        <v>369</v>
      </c>
      <c r="C66" s="81" t="str">
        <f>IFERROR(VLOOKUP(B66,'Egyéni lista'!$B$4:$L$263,2,0),0)</f>
        <v>Récsei Autó</v>
      </c>
      <c r="D66" s="82" t="str">
        <f>IFERROR(VLOOKUP(B66,'Egyéni lista'!$B$4:$L$263,3,0),0)</f>
        <v>Am. ffi</v>
      </c>
      <c r="E66" s="32">
        <f>IFERROR(VLOOKUP(B66,'Egyéni lista'!$B$4:$L$263,4,0),0)</f>
        <v>117</v>
      </c>
      <c r="F66" s="32">
        <f>IFERROR(VLOOKUP(B66,'Egyéni lista'!$B$4:$L$263,5,0),0)</f>
        <v>113</v>
      </c>
      <c r="G66" s="32">
        <f>IFERROR(VLOOKUP(B66,'Egyéni lista'!$B$4:$L$263,6,0),0)</f>
        <v>128</v>
      </c>
      <c r="H66" s="32">
        <f>IFERROR(VLOOKUP(B66,'Egyéni lista'!$B$4:$L$263,7,0),0)</f>
        <v>119</v>
      </c>
      <c r="I66" s="128">
        <f>IFERROR(VLOOKUP(B66,'Egyéni lista'!$B$4:$L$263,8,0),0)</f>
        <v>349</v>
      </c>
      <c r="J66" s="182">
        <f>IFERROR(VLOOKUP(B66,'Egyéni lista'!$B$4:$L$263,9,0),0)</f>
        <v>128</v>
      </c>
      <c r="K66" s="83">
        <f>IFERROR(VLOOKUP(B66,'Egyéni lista'!$B$4:$L$263,10,0),0)</f>
        <v>477</v>
      </c>
      <c r="L66" s="82">
        <f>IFERROR(VLOOKUP(B66,'Egyéni lista'!$B$4:$L$263,11,0),0)</f>
        <v>6</v>
      </c>
    </row>
    <row r="67" spans="1:15" ht="15.75" customHeight="1" x14ac:dyDescent="0.2">
      <c r="A67" s="80" t="s">
        <v>79</v>
      </c>
      <c r="B67" s="172" t="s">
        <v>465</v>
      </c>
      <c r="C67" s="81" t="str">
        <f>IFERROR(VLOOKUP(B67,'Egyéni lista'!$B$4:$L$263,2,0),0)</f>
        <v>TEKés4es</v>
      </c>
      <c r="D67" s="82" t="str">
        <f>IFERROR(VLOOKUP(B67,'Egyéni lista'!$B$4:$L$263,3,0),0)</f>
        <v>Am. ffi</v>
      </c>
      <c r="E67" s="32">
        <f>IFERROR(VLOOKUP(B67,'Egyéni lista'!$B$4:$L$263,4,0),0)</f>
        <v>122</v>
      </c>
      <c r="F67" s="32">
        <f>IFERROR(VLOOKUP(B67,'Egyéni lista'!$B$4:$L$263,5,0),0)</f>
        <v>121</v>
      </c>
      <c r="G67" s="32">
        <f>IFERROR(VLOOKUP(B67,'Egyéni lista'!$B$4:$L$263,6,0),0)</f>
        <v>110</v>
      </c>
      <c r="H67" s="32">
        <f>IFERROR(VLOOKUP(B67,'Egyéni lista'!$B$4:$L$263,7,0),0)</f>
        <v>121</v>
      </c>
      <c r="I67" s="128">
        <f>IFERROR(VLOOKUP(B67,'Egyéni lista'!$B$4:$L$263,8,0),0)</f>
        <v>359</v>
      </c>
      <c r="J67" s="182">
        <f>IFERROR(VLOOKUP(B67,'Egyéni lista'!$B$4:$L$263,9,0),0)</f>
        <v>115</v>
      </c>
      <c r="K67" s="83">
        <f>IFERROR(VLOOKUP(B67,'Egyéni lista'!$B$4:$L$263,10,0),0)</f>
        <v>474</v>
      </c>
      <c r="L67" s="82">
        <f>IFERROR(VLOOKUP(B67,'Egyéni lista'!$B$4:$L$263,11,0),0)</f>
        <v>20</v>
      </c>
    </row>
    <row r="68" spans="1:15" ht="15" customHeight="1" x14ac:dyDescent="0.25">
      <c r="A68" s="80" t="s">
        <v>80</v>
      </c>
      <c r="B68" s="165" t="s">
        <v>414</v>
      </c>
      <c r="C68" s="81" t="str">
        <f>IFERROR(VLOOKUP(B68,'Egyéni lista'!$B$4:$L$263,2,0),0)</f>
        <v>Tökös Tekés</v>
      </c>
      <c r="D68" s="82" t="str">
        <f>IFERROR(VLOOKUP(B68,'Egyéni lista'!$B$4:$L$263,3,0),0)</f>
        <v>Am. ffi</v>
      </c>
      <c r="E68" s="32">
        <f>IFERROR(VLOOKUP(B68,'Egyéni lista'!$B$4:$L$263,4,0),0)</f>
        <v>100</v>
      </c>
      <c r="F68" s="32">
        <f>IFERROR(VLOOKUP(B68,'Egyéni lista'!$B$4:$L$263,5,0),0)</f>
        <v>108</v>
      </c>
      <c r="G68" s="32">
        <f>IFERROR(VLOOKUP(B68,'Egyéni lista'!$B$4:$L$263,6,0),0)</f>
        <v>119</v>
      </c>
      <c r="H68" s="32">
        <f>IFERROR(VLOOKUP(B68,'Egyéni lista'!$B$4:$L$263,7,0),0)</f>
        <v>146</v>
      </c>
      <c r="I68" s="128">
        <f>IFERROR(VLOOKUP(B68,'Egyéni lista'!$B$4:$L$263,8,0),0)</f>
        <v>332</v>
      </c>
      <c r="J68" s="182">
        <f>IFERROR(VLOOKUP(B68,'Egyéni lista'!$B$4:$L$263,9,0),0)</f>
        <v>141</v>
      </c>
      <c r="K68" s="83">
        <f>IFERROR(VLOOKUP(B68,'Egyéni lista'!$B$4:$L$263,10,0),0)</f>
        <v>473</v>
      </c>
      <c r="L68" s="82">
        <f>IFERROR(VLOOKUP(B68,'Egyéni lista'!$B$4:$L$263,11,0),0)</f>
        <v>20</v>
      </c>
    </row>
    <row r="69" spans="1:15" ht="15" customHeight="1" x14ac:dyDescent="0.25">
      <c r="A69" s="80" t="s">
        <v>81</v>
      </c>
      <c r="B69" s="66" t="s">
        <v>554</v>
      </c>
      <c r="C69" s="81" t="str">
        <f>IFERROR(VLOOKUP(B69,'Egyéni lista'!$B$4:$L$263,2,0),0)</f>
        <v>Uraiújfalu 2</v>
      </c>
      <c r="D69" s="82" t="str">
        <f>IFERROR(VLOOKUP(B69,'Egyéni lista'!$B$4:$L$263,3,0),0)</f>
        <v>Am. ffi</v>
      </c>
      <c r="E69" s="32">
        <f>IFERROR(VLOOKUP(B69,'Egyéni lista'!$B$4:$L$263,4,0),0)</f>
        <v>120</v>
      </c>
      <c r="F69" s="32">
        <f>IFERROR(VLOOKUP(B69,'Egyéni lista'!$B$4:$L$263,5,0),0)</f>
        <v>109</v>
      </c>
      <c r="G69" s="32">
        <f>IFERROR(VLOOKUP(B69,'Egyéni lista'!$B$4:$L$263,6,0),0)</f>
        <v>119</v>
      </c>
      <c r="H69" s="32">
        <f>IFERROR(VLOOKUP(B69,'Egyéni lista'!$B$4:$L$263,7,0),0)</f>
        <v>123</v>
      </c>
      <c r="I69" s="128">
        <f>IFERROR(VLOOKUP(B69,'Egyéni lista'!$B$4:$L$263,8,0),0)</f>
        <v>323</v>
      </c>
      <c r="J69" s="182">
        <f>IFERROR(VLOOKUP(B69,'Egyéni lista'!$B$4:$L$263,9,0),0)</f>
        <v>148</v>
      </c>
      <c r="K69" s="83">
        <f>IFERROR(VLOOKUP(B69,'Egyéni lista'!$B$4:$L$263,10,0),0)</f>
        <v>471</v>
      </c>
      <c r="L69" s="82">
        <f>IFERROR(VLOOKUP(B69,'Egyéni lista'!$B$4:$L$263,11,0),0)</f>
        <v>13</v>
      </c>
    </row>
    <row r="70" spans="1:15" ht="15" customHeight="1" x14ac:dyDescent="0.25">
      <c r="A70" s="80" t="s">
        <v>82</v>
      </c>
      <c r="B70" s="66" t="s">
        <v>475</v>
      </c>
      <c r="C70" s="81" t="str">
        <f>IFERROR(VLOOKUP(B70,'Egyéni lista'!$B$4:$L$263,2,0),0)</f>
        <v>Egyéni</v>
      </c>
      <c r="D70" s="82" t="str">
        <f>IFERROR(VLOOKUP(B70,'Egyéni lista'!$B$4:$L$263,3,0),0)</f>
        <v>Am. ffi</v>
      </c>
      <c r="E70" s="32">
        <f>IFERROR(VLOOKUP(B70,'Egyéni lista'!$B$4:$L$263,4,0),0)</f>
        <v>107</v>
      </c>
      <c r="F70" s="32">
        <f>IFERROR(VLOOKUP(B70,'Egyéni lista'!$B$4:$L$263,5,0),0)</f>
        <v>126</v>
      </c>
      <c r="G70" s="32">
        <f>IFERROR(VLOOKUP(B70,'Egyéni lista'!$B$4:$L$263,6,0),0)</f>
        <v>123</v>
      </c>
      <c r="H70" s="32">
        <f>IFERROR(VLOOKUP(B70,'Egyéni lista'!$B$4:$L$263,7,0),0)</f>
        <v>108</v>
      </c>
      <c r="I70" s="128">
        <f>IFERROR(VLOOKUP(B70,'Egyéni lista'!$B$4:$L$263,8,0),0)</f>
        <v>338</v>
      </c>
      <c r="J70" s="182">
        <f>IFERROR(VLOOKUP(B70,'Egyéni lista'!$B$4:$L$263,9,0),0)</f>
        <v>126</v>
      </c>
      <c r="K70" s="83">
        <f>IFERROR(VLOOKUP(B70,'Egyéni lista'!$B$4:$L$263,10,0),0)</f>
        <v>464</v>
      </c>
      <c r="L70" s="82">
        <f>IFERROR(VLOOKUP(B70,'Egyéni lista'!$B$4:$L$263,11,0),0)</f>
        <v>18</v>
      </c>
    </row>
    <row r="71" spans="1:15" ht="15.75" customHeight="1" x14ac:dyDescent="0.25">
      <c r="A71" s="80" t="s">
        <v>83</v>
      </c>
      <c r="B71" s="165" t="s">
        <v>399</v>
      </c>
      <c r="C71" s="81" t="str">
        <f>IFERROR(VLOOKUP(B71,'Egyéni lista'!$B$4:$L$263,2,0),0)</f>
        <v>Padragi Bikák</v>
      </c>
      <c r="D71" s="82" t="str">
        <f>IFERROR(VLOOKUP(B71,'Egyéni lista'!$B$4:$L$263,3,0),0)</f>
        <v>Am. ffi</v>
      </c>
      <c r="E71" s="32">
        <f>IFERROR(VLOOKUP(B71,'Egyéni lista'!$B$4:$L$263,4,0),0)</f>
        <v>97</v>
      </c>
      <c r="F71" s="32">
        <f>IFERROR(VLOOKUP(B71,'Egyéni lista'!$B$4:$L$263,5,0),0)</f>
        <v>138</v>
      </c>
      <c r="G71" s="32">
        <f>IFERROR(VLOOKUP(B71,'Egyéni lista'!$B$4:$L$263,6,0),0)</f>
        <v>126</v>
      </c>
      <c r="H71" s="32">
        <f>IFERROR(VLOOKUP(B71,'Egyéni lista'!$B$4:$L$263,7,0),0)</f>
        <v>100</v>
      </c>
      <c r="I71" s="128">
        <f>IFERROR(VLOOKUP(B71,'Egyéni lista'!$B$4:$L$263,8,0),0)</f>
        <v>316</v>
      </c>
      <c r="J71" s="182">
        <f>IFERROR(VLOOKUP(B71,'Egyéni lista'!$B$4:$L$263,9,0),0)</f>
        <v>145</v>
      </c>
      <c r="K71" s="83">
        <f>IFERROR(VLOOKUP(B71,'Egyéni lista'!$B$4:$L$263,10,0),0)</f>
        <v>461</v>
      </c>
      <c r="L71" s="82">
        <f>IFERROR(VLOOKUP(B71,'Egyéni lista'!$B$4:$L$263,11,0),0)</f>
        <v>15</v>
      </c>
    </row>
    <row r="72" spans="1:15" ht="15" customHeight="1" x14ac:dyDescent="0.25">
      <c r="A72" s="80" t="s">
        <v>84</v>
      </c>
      <c r="B72" s="66" t="s">
        <v>512</v>
      </c>
      <c r="C72" s="81" t="str">
        <f>IFERROR(VLOOKUP(B72,'Egyéni lista'!$B$4:$L$263,2,0),0)</f>
        <v>Golden EAGLES</v>
      </c>
      <c r="D72" s="82" t="str">
        <f>IFERROR(VLOOKUP(B72,'Egyéni lista'!$B$4:$L$263,3,0),0)</f>
        <v>Am. ffi</v>
      </c>
      <c r="E72" s="32">
        <f>IFERROR(VLOOKUP(B72,'Egyéni lista'!$B$4:$L$263,4,0),0)</f>
        <v>114</v>
      </c>
      <c r="F72" s="32">
        <f>IFERROR(VLOOKUP(B72,'Egyéni lista'!$B$4:$L$263,5,0),0)</f>
        <v>111</v>
      </c>
      <c r="G72" s="32">
        <f>IFERROR(VLOOKUP(B72,'Egyéni lista'!$B$4:$L$263,6,0),0)</f>
        <v>117</v>
      </c>
      <c r="H72" s="32">
        <f>IFERROR(VLOOKUP(B72,'Egyéni lista'!$B$4:$L$263,7,0),0)</f>
        <v>117</v>
      </c>
      <c r="I72" s="128">
        <f>IFERROR(VLOOKUP(B72,'Egyéni lista'!$B$4:$L$263,8,0),0)</f>
        <v>336</v>
      </c>
      <c r="J72" s="182">
        <f>IFERROR(VLOOKUP(B72,'Egyéni lista'!$B$4:$L$263,9,0),0)</f>
        <v>123</v>
      </c>
      <c r="K72" s="83">
        <f>IFERROR(VLOOKUP(B72,'Egyéni lista'!$B$4:$L$263,10,0),0)</f>
        <v>459</v>
      </c>
      <c r="L72" s="82">
        <f>IFERROR(VLOOKUP(B72,'Egyéni lista'!$B$4:$L$263,11,0),0)</f>
        <v>15</v>
      </c>
    </row>
    <row r="73" spans="1:15" ht="15" customHeight="1" x14ac:dyDescent="0.25">
      <c r="A73" s="80" t="s">
        <v>85</v>
      </c>
      <c r="B73" s="66" t="s">
        <v>461</v>
      </c>
      <c r="C73" s="81" t="str">
        <f>IFERROR(VLOOKUP(B73,'Egyéni lista'!$B$4:$L$263,2,0),0)</f>
        <v>Lurkók</v>
      </c>
      <c r="D73" s="82" t="str">
        <f>IFERROR(VLOOKUP(B73,'Egyéni lista'!$B$4:$L$263,3,0),0)</f>
        <v>Am. ffi</v>
      </c>
      <c r="E73" s="32">
        <f>IFERROR(VLOOKUP(B73,'Egyéni lista'!$B$4:$L$263,4,0),0)</f>
        <v>118</v>
      </c>
      <c r="F73" s="32">
        <f>IFERROR(VLOOKUP(B73,'Egyéni lista'!$B$4:$L$263,5,0),0)</f>
        <v>126</v>
      </c>
      <c r="G73" s="32">
        <f>IFERROR(VLOOKUP(B73,'Egyéni lista'!$B$4:$L$263,6,0),0)</f>
        <v>113</v>
      </c>
      <c r="H73" s="32">
        <f>IFERROR(VLOOKUP(B73,'Egyéni lista'!$B$4:$L$263,7,0),0)</f>
        <v>102</v>
      </c>
      <c r="I73" s="128">
        <f>IFERROR(VLOOKUP(B73,'Egyéni lista'!$B$4:$L$263,8,0),0)</f>
        <v>343</v>
      </c>
      <c r="J73" s="182">
        <f>IFERROR(VLOOKUP(B73,'Egyéni lista'!$B$4:$L$263,9,0),0)</f>
        <v>116</v>
      </c>
      <c r="K73" s="83">
        <f>IFERROR(VLOOKUP(B73,'Egyéni lista'!$B$4:$L$263,10,0),0)</f>
        <v>459</v>
      </c>
      <c r="L73" s="82">
        <f>IFERROR(VLOOKUP(B73,'Egyéni lista'!$B$4:$L$263,11,0),0)</f>
        <v>19</v>
      </c>
    </row>
    <row r="74" spans="1:15" ht="15" customHeight="1" x14ac:dyDescent="0.25">
      <c r="A74" s="80" t="s">
        <v>86</v>
      </c>
      <c r="B74" s="66" t="s">
        <v>560</v>
      </c>
      <c r="C74" s="81" t="str">
        <f>IFERROR(VLOOKUP(B74,'Egyéni lista'!$B$4:$L$263,2,0),0)</f>
        <v>Egyéni</v>
      </c>
      <c r="D74" s="82" t="str">
        <f>IFERROR(VLOOKUP(B74,'Egyéni lista'!$B$4:$L$263,3,0),0)</f>
        <v>Am. ffi</v>
      </c>
      <c r="E74" s="32">
        <f>IFERROR(VLOOKUP(B74,'Egyéni lista'!$B$4:$L$263,4,0),0)</f>
        <v>120</v>
      </c>
      <c r="F74" s="32">
        <f>IFERROR(VLOOKUP(B74,'Egyéni lista'!$B$4:$L$263,5,0),0)</f>
        <v>114</v>
      </c>
      <c r="G74" s="32">
        <f>IFERROR(VLOOKUP(B74,'Egyéni lista'!$B$4:$L$263,6,0),0)</f>
        <v>122</v>
      </c>
      <c r="H74" s="32">
        <f>IFERROR(VLOOKUP(B74,'Egyéni lista'!$B$4:$L$263,7,0),0)</f>
        <v>101</v>
      </c>
      <c r="I74" s="128">
        <f>IFERROR(VLOOKUP(B74,'Egyéni lista'!$B$4:$L$263,8,0),0)</f>
        <v>343</v>
      </c>
      <c r="J74" s="182">
        <f>IFERROR(VLOOKUP(B74,'Egyéni lista'!$B$4:$L$263,9,0),0)</f>
        <v>114</v>
      </c>
      <c r="K74" s="83">
        <f>IFERROR(VLOOKUP(B74,'Egyéni lista'!$B$4:$L$263,10,0),0)</f>
        <v>457</v>
      </c>
      <c r="L74" s="82">
        <f>IFERROR(VLOOKUP(B74,'Egyéni lista'!$B$4:$L$263,11,0),0)</f>
        <v>17</v>
      </c>
    </row>
    <row r="75" spans="1:15" ht="15.75" customHeight="1" x14ac:dyDescent="0.2">
      <c r="A75" s="80" t="s">
        <v>87</v>
      </c>
      <c r="B75" s="78" t="s">
        <v>307</v>
      </c>
      <c r="C75" s="81" t="str">
        <f>IFERROR(VLOOKUP(B75,'Egyéni lista'!$B$4:$L$263,2,0),0)</f>
        <v>Halászi SE</v>
      </c>
      <c r="D75" s="82" t="str">
        <f>IFERROR(VLOOKUP(B75,'Egyéni lista'!$B$4:$L$263,3,0),0)</f>
        <v>Am. ffi</v>
      </c>
      <c r="E75" s="32">
        <f>IFERROR(VLOOKUP(B75,'Egyéni lista'!$B$4:$L$263,4,0),0)</f>
        <v>106</v>
      </c>
      <c r="F75" s="32">
        <f>IFERROR(VLOOKUP(B75,'Egyéni lista'!$B$4:$L$263,5,0),0)</f>
        <v>112</v>
      </c>
      <c r="G75" s="32">
        <f>IFERROR(VLOOKUP(B75,'Egyéni lista'!$B$4:$L$263,6,0),0)</f>
        <v>119</v>
      </c>
      <c r="H75" s="32">
        <f>IFERROR(VLOOKUP(B75,'Egyéni lista'!$B$4:$L$263,7,0),0)</f>
        <v>119</v>
      </c>
      <c r="I75" s="128">
        <f>IFERROR(VLOOKUP(B75,'Egyéni lista'!$B$4:$L$263,8,0),0)</f>
        <v>337</v>
      </c>
      <c r="J75" s="182">
        <f>IFERROR(VLOOKUP(B75,'Egyéni lista'!$B$4:$L$263,9,0),0)</f>
        <v>119</v>
      </c>
      <c r="K75" s="83">
        <f>IFERROR(VLOOKUP(B75,'Egyéni lista'!$B$4:$L$263,10,0),0)</f>
        <v>456</v>
      </c>
      <c r="L75" s="82">
        <f>IFERROR(VLOOKUP(B75,'Egyéni lista'!$B$4:$L$263,11,0),0)</f>
        <v>16</v>
      </c>
    </row>
    <row r="76" spans="1:15" ht="15" customHeight="1" x14ac:dyDescent="0.25">
      <c r="A76" s="80" t="s">
        <v>88</v>
      </c>
      <c r="B76" s="165" t="s">
        <v>329</v>
      </c>
      <c r="C76" s="81" t="str">
        <f>IFERROR(VLOOKUP(B76,'Egyéni lista'!$B$4:$L$263,2,0),0)</f>
        <v>Lumberfa</v>
      </c>
      <c r="D76" s="82" t="str">
        <f>IFERROR(VLOOKUP(B76,'Egyéni lista'!$B$4:$L$263,3,0),0)</f>
        <v>Am. ffi</v>
      </c>
      <c r="E76" s="32">
        <f>IFERROR(VLOOKUP(B76,'Egyéni lista'!$B$4:$L$263,4,0),0)</f>
        <v>114</v>
      </c>
      <c r="F76" s="32">
        <f>IFERROR(VLOOKUP(B76,'Egyéni lista'!$B$4:$L$263,5,0),0)</f>
        <v>111</v>
      </c>
      <c r="G76" s="32">
        <f>IFERROR(VLOOKUP(B76,'Egyéni lista'!$B$4:$L$263,6,0),0)</f>
        <v>110</v>
      </c>
      <c r="H76" s="32">
        <f>IFERROR(VLOOKUP(B76,'Egyéni lista'!$B$4:$L$263,7,0),0)</f>
        <v>119</v>
      </c>
      <c r="I76" s="128">
        <f>IFERROR(VLOOKUP(B76,'Egyéni lista'!$B$4:$L$263,8,0),0)</f>
        <v>350</v>
      </c>
      <c r="J76" s="182">
        <f>IFERROR(VLOOKUP(B76,'Egyéni lista'!$B$4:$L$263,9,0),0)</f>
        <v>104</v>
      </c>
      <c r="K76" s="83">
        <f>IFERROR(VLOOKUP(B76,'Egyéni lista'!$B$4:$L$263,10,0),0)</f>
        <v>454</v>
      </c>
      <c r="L76" s="82">
        <f>IFERROR(VLOOKUP(B76,'Egyéni lista'!$B$4:$L$263,11,0),0)</f>
        <v>13</v>
      </c>
    </row>
    <row r="77" spans="1:15" ht="15" customHeight="1" x14ac:dyDescent="0.25">
      <c r="A77" s="80" t="s">
        <v>89</v>
      </c>
      <c r="B77" s="165" t="s">
        <v>389</v>
      </c>
      <c r="C77" s="81" t="str">
        <f>IFERROR(VLOOKUP(B77,'Egyéni lista'!$B$4:$L$263,2,0),0)</f>
        <v>Bódai G. és B.</v>
      </c>
      <c r="D77" s="82" t="str">
        <f>IFERROR(VLOOKUP(B77,'Egyéni lista'!$B$4:$L$263,3,0),0)</f>
        <v>Am. ffi</v>
      </c>
      <c r="E77" s="32">
        <f>IFERROR(VLOOKUP(B77,'Egyéni lista'!$B$4:$L$263,4,0),0)</f>
        <v>110</v>
      </c>
      <c r="F77" s="32">
        <f>IFERROR(VLOOKUP(B77,'Egyéni lista'!$B$4:$L$263,5,0),0)</f>
        <v>102</v>
      </c>
      <c r="G77" s="32">
        <f>IFERROR(VLOOKUP(B77,'Egyéni lista'!$B$4:$L$263,6,0),0)</f>
        <v>127</v>
      </c>
      <c r="H77" s="32">
        <f>IFERROR(VLOOKUP(B77,'Egyéni lista'!$B$4:$L$263,7,0),0)</f>
        <v>104</v>
      </c>
      <c r="I77" s="128">
        <f>IFERROR(VLOOKUP(B77,'Egyéni lista'!$B$4:$L$263,8,0),0)</f>
        <v>316</v>
      </c>
      <c r="J77" s="182">
        <f>IFERROR(VLOOKUP(B77,'Egyéni lista'!$B$4:$L$263,9,0),0)</f>
        <v>127</v>
      </c>
      <c r="K77" s="83">
        <f>IFERROR(VLOOKUP(B77,'Egyéni lista'!$B$4:$L$263,10,0),0)</f>
        <v>443</v>
      </c>
      <c r="L77" s="82">
        <f>IFERROR(VLOOKUP(B77,'Egyéni lista'!$B$4:$L$263,11,0),0)</f>
        <v>16</v>
      </c>
    </row>
    <row r="78" spans="1:15" ht="15" customHeight="1" x14ac:dyDescent="0.25">
      <c r="A78" s="80" t="s">
        <v>90</v>
      </c>
      <c r="B78" s="165" t="s">
        <v>309</v>
      </c>
      <c r="C78" s="81" t="str">
        <f>IFERROR(VLOOKUP(B78,'Egyéni lista'!$B$4:$L$263,2,0),0)</f>
        <v>Halászi SE</v>
      </c>
      <c r="D78" s="82" t="str">
        <f>IFERROR(VLOOKUP(B78,'Egyéni lista'!$B$4:$L$263,3,0),0)</f>
        <v>Am. ffi</v>
      </c>
      <c r="E78" s="32">
        <f>IFERROR(VLOOKUP(B78,'Egyéni lista'!$B$4:$L$263,4,0),0)</f>
        <v>88</v>
      </c>
      <c r="F78" s="32">
        <f>IFERROR(VLOOKUP(B78,'Egyéni lista'!$B$4:$L$263,5,0),0)</f>
        <v>113</v>
      </c>
      <c r="G78" s="32">
        <f>IFERROR(VLOOKUP(B78,'Egyéni lista'!$B$4:$L$263,6,0),0)</f>
        <v>110</v>
      </c>
      <c r="H78" s="32">
        <f>IFERROR(VLOOKUP(B78,'Egyéni lista'!$B$4:$L$263,7,0),0)</f>
        <v>121</v>
      </c>
      <c r="I78" s="128">
        <f>IFERROR(VLOOKUP(B78,'Egyéni lista'!$B$4:$L$263,8,0),0)</f>
        <v>320</v>
      </c>
      <c r="J78" s="182">
        <f>IFERROR(VLOOKUP(B78,'Egyéni lista'!$B$4:$L$263,9,0),0)</f>
        <v>112</v>
      </c>
      <c r="K78" s="83">
        <f>IFERROR(VLOOKUP(B78,'Egyéni lista'!$B$4:$L$263,10,0),0)</f>
        <v>432</v>
      </c>
      <c r="L78" s="82">
        <f>IFERROR(VLOOKUP(B78,'Egyéni lista'!$B$4:$L$263,11,0),0)</f>
        <v>20</v>
      </c>
    </row>
    <row r="79" spans="1:15" ht="15.75" customHeight="1" x14ac:dyDescent="0.2">
      <c r="A79" s="80" t="s">
        <v>91</v>
      </c>
      <c r="B79" s="172" t="s">
        <v>388</v>
      </c>
      <c r="C79" s="81" t="str">
        <f>IFERROR(VLOOKUP(B79,'Egyéni lista'!$B$4:$L$263,2,0),0)</f>
        <v>Bódai G. és B.</v>
      </c>
      <c r="D79" s="82" t="str">
        <f>IFERROR(VLOOKUP(B79,'Egyéni lista'!$B$4:$L$263,3,0),0)</f>
        <v>Am. ffi</v>
      </c>
      <c r="E79" s="32">
        <f>IFERROR(VLOOKUP(B79,'Egyéni lista'!$B$4:$L$263,4,0),0)</f>
        <v>110</v>
      </c>
      <c r="F79" s="32">
        <f>IFERROR(VLOOKUP(B79,'Egyéni lista'!$B$4:$L$263,5,0),0)</f>
        <v>112</v>
      </c>
      <c r="G79" s="32">
        <f>IFERROR(VLOOKUP(B79,'Egyéni lista'!$B$4:$L$263,6,0),0)</f>
        <v>99</v>
      </c>
      <c r="H79" s="32">
        <f>IFERROR(VLOOKUP(B79,'Egyéni lista'!$B$4:$L$263,7,0),0)</f>
        <v>111</v>
      </c>
      <c r="I79" s="128">
        <f>IFERROR(VLOOKUP(B79,'Egyéni lista'!$B$4:$L$263,8,0),0)</f>
        <v>323</v>
      </c>
      <c r="J79" s="182">
        <f>IFERROR(VLOOKUP(B79,'Egyéni lista'!$B$4:$L$263,9,0),0)</f>
        <v>109</v>
      </c>
      <c r="K79" s="83">
        <f>IFERROR(VLOOKUP(B79,'Egyéni lista'!$B$4:$L$263,10,0),0)</f>
        <v>432</v>
      </c>
      <c r="L79" s="82">
        <f>IFERROR(VLOOKUP(B79,'Egyéni lista'!$B$4:$L$263,11,0),0)</f>
        <v>18</v>
      </c>
    </row>
    <row r="80" spans="1:15" ht="15" customHeight="1" x14ac:dyDescent="0.25">
      <c r="A80" s="80" t="s">
        <v>92</v>
      </c>
      <c r="B80" s="66" t="s">
        <v>466</v>
      </c>
      <c r="C80" s="81" t="str">
        <f>IFERROR(VLOOKUP(B80,'Egyéni lista'!$B$4:$L$263,2,0),0)</f>
        <v>TEKés4es</v>
      </c>
      <c r="D80" s="82" t="str">
        <f>IFERROR(VLOOKUP(B80,'Egyéni lista'!$B$4:$L$263,3,0),0)</f>
        <v>Am. ffi</v>
      </c>
      <c r="E80" s="32">
        <f>IFERROR(VLOOKUP(B80,'Egyéni lista'!$B$4:$L$263,4,0),0)</f>
        <v>106</v>
      </c>
      <c r="F80" s="32">
        <f>IFERROR(VLOOKUP(B80,'Egyéni lista'!$B$4:$L$263,5,0),0)</f>
        <v>120</v>
      </c>
      <c r="G80" s="32">
        <f>IFERROR(VLOOKUP(B80,'Egyéni lista'!$B$4:$L$263,6,0),0)</f>
        <v>95</v>
      </c>
      <c r="H80" s="32">
        <f>IFERROR(VLOOKUP(B80,'Egyéni lista'!$B$4:$L$263,7,0),0)</f>
        <v>111</v>
      </c>
      <c r="I80" s="128">
        <f>IFERROR(VLOOKUP(B80,'Egyéni lista'!$B$4:$L$263,8,0),0)</f>
        <v>329</v>
      </c>
      <c r="J80" s="182">
        <f>IFERROR(VLOOKUP(B80,'Egyéni lista'!$B$4:$L$263,9,0),0)</f>
        <v>103</v>
      </c>
      <c r="K80" s="83">
        <f>IFERROR(VLOOKUP(B80,'Egyéni lista'!$B$4:$L$263,10,0),0)</f>
        <v>432</v>
      </c>
      <c r="L80" s="82">
        <f>IFERROR(VLOOKUP(B80,'Egyéni lista'!$B$4:$L$263,11,0),0)</f>
        <v>23</v>
      </c>
      <c r="O80" s="131"/>
    </row>
    <row r="81" spans="1:12" ht="15" customHeight="1" x14ac:dyDescent="0.25">
      <c r="A81" s="80" t="s">
        <v>93</v>
      </c>
      <c r="B81" s="66" t="s">
        <v>474</v>
      </c>
      <c r="C81" s="81" t="str">
        <f>IFERROR(VLOOKUP(B81,'Egyéni lista'!$B$4:$L$263,2,0),0)</f>
        <v>Egyéni</v>
      </c>
      <c r="D81" s="82" t="str">
        <f>IFERROR(VLOOKUP(B81,'Egyéni lista'!$B$4:$L$263,3,0),0)</f>
        <v>Am. ffi</v>
      </c>
      <c r="E81" s="32">
        <f>IFERROR(VLOOKUP(B81,'Egyéni lista'!$B$4:$L$263,4,0),0)</f>
        <v>99</v>
      </c>
      <c r="F81" s="32">
        <f>IFERROR(VLOOKUP(B81,'Egyéni lista'!$B$4:$L$263,5,0),0)</f>
        <v>130</v>
      </c>
      <c r="G81" s="32">
        <f>IFERROR(VLOOKUP(B81,'Egyéni lista'!$B$4:$L$263,6,0),0)</f>
        <v>92</v>
      </c>
      <c r="H81" s="32">
        <f>IFERROR(VLOOKUP(B81,'Egyéni lista'!$B$4:$L$263,7,0),0)</f>
        <v>110</v>
      </c>
      <c r="I81" s="128">
        <f>IFERROR(VLOOKUP(B81,'Egyéni lista'!$B$4:$L$263,8,0),0)</f>
        <v>313</v>
      </c>
      <c r="J81" s="182">
        <f>IFERROR(VLOOKUP(B81,'Egyéni lista'!$B$4:$L$263,9,0),0)</f>
        <v>118</v>
      </c>
      <c r="K81" s="83">
        <f>IFERROR(VLOOKUP(B81,'Egyéni lista'!$B$4:$L$263,10,0),0)</f>
        <v>431</v>
      </c>
      <c r="L81" s="82">
        <f>IFERROR(VLOOKUP(B81,'Egyéni lista'!$B$4:$L$263,11,0),0)</f>
        <v>17</v>
      </c>
    </row>
    <row r="82" spans="1:12" ht="15" customHeight="1" x14ac:dyDescent="0.25">
      <c r="A82" s="80" t="s">
        <v>94</v>
      </c>
      <c r="B82" s="165" t="s">
        <v>303</v>
      </c>
      <c r="C82" s="81" t="str">
        <f>IFERROR(VLOOKUP(B82,'Egyéni lista'!$B$4:$L$263,2,0),0)</f>
        <v>Ihász SE</v>
      </c>
      <c r="D82" s="82" t="str">
        <f>IFERROR(VLOOKUP(B82,'Egyéni lista'!$B$4:$L$263,3,0),0)</f>
        <v>Am. ffi</v>
      </c>
      <c r="E82" s="32">
        <f>IFERROR(VLOOKUP(B82,'Egyéni lista'!$B$4:$L$263,4,0),0)</f>
        <v>119</v>
      </c>
      <c r="F82" s="32">
        <f>IFERROR(VLOOKUP(B82,'Egyéni lista'!$B$4:$L$263,5,0),0)</f>
        <v>119</v>
      </c>
      <c r="G82" s="32">
        <f>IFERROR(VLOOKUP(B82,'Egyéni lista'!$B$4:$L$263,6,0),0)</f>
        <v>98</v>
      </c>
      <c r="H82" s="32">
        <f>IFERROR(VLOOKUP(B82,'Egyéni lista'!$B$4:$L$263,7,0),0)</f>
        <v>92</v>
      </c>
      <c r="I82" s="128">
        <f>IFERROR(VLOOKUP(B82,'Egyéni lista'!$B$4:$L$263,8,0),0)</f>
        <v>293</v>
      </c>
      <c r="J82" s="182">
        <f>IFERROR(VLOOKUP(B82,'Egyéni lista'!$B$4:$L$263,9,0),0)</f>
        <v>135</v>
      </c>
      <c r="K82" s="83">
        <f>IFERROR(VLOOKUP(B82,'Egyéni lista'!$B$4:$L$263,10,0),0)</f>
        <v>428</v>
      </c>
      <c r="L82" s="82">
        <f>IFERROR(VLOOKUP(B82,'Egyéni lista'!$B$4:$L$263,11,0),0)</f>
        <v>17</v>
      </c>
    </row>
    <row r="83" spans="1:12" ht="15.75" customHeight="1" x14ac:dyDescent="0.25">
      <c r="A83" s="80" t="s">
        <v>95</v>
      </c>
      <c r="B83" s="66" t="s">
        <v>568</v>
      </c>
      <c r="C83" s="81" t="str">
        <f>IFERROR(VLOOKUP(B83,'Egyéni lista'!$B$4:$L$263,2,0),0)</f>
        <v>Remet Hungária</v>
      </c>
      <c r="D83" s="82" t="str">
        <f>IFERROR(VLOOKUP(B83,'Egyéni lista'!$B$4:$L$263,3,0),0)</f>
        <v>Am. ffi</v>
      </c>
      <c r="E83" s="32">
        <f>IFERROR(VLOOKUP(B83,'Egyéni lista'!$B$4:$L$263,4,0),0)</f>
        <v>122</v>
      </c>
      <c r="F83" s="32">
        <f>IFERROR(VLOOKUP(B83,'Egyéni lista'!$B$4:$L$263,5,0),0)</f>
        <v>98</v>
      </c>
      <c r="G83" s="32">
        <f>IFERROR(VLOOKUP(B83,'Egyéni lista'!$B$4:$L$263,6,0),0)</f>
        <v>106</v>
      </c>
      <c r="H83" s="32">
        <f>IFERROR(VLOOKUP(B83,'Egyéni lista'!$B$4:$L$263,7,0),0)</f>
        <v>99</v>
      </c>
      <c r="I83" s="128">
        <f>IFERROR(VLOOKUP(B83,'Egyéni lista'!$B$4:$L$263,8,0),0)</f>
        <v>295</v>
      </c>
      <c r="J83" s="182">
        <f>IFERROR(VLOOKUP(B83,'Egyéni lista'!$B$4:$L$263,9,0),0)</f>
        <v>130</v>
      </c>
      <c r="K83" s="83">
        <f>IFERROR(VLOOKUP(B83,'Egyéni lista'!$B$4:$L$263,10,0),0)</f>
        <v>425</v>
      </c>
      <c r="L83" s="82">
        <f>IFERROR(VLOOKUP(B83,'Egyéni lista'!$B$4:$L$263,11,0),0)</f>
        <v>13</v>
      </c>
    </row>
    <row r="84" spans="1:12" ht="15" customHeight="1" x14ac:dyDescent="0.25">
      <c r="A84" s="80" t="s">
        <v>101</v>
      </c>
      <c r="B84" s="165" t="s">
        <v>305</v>
      </c>
      <c r="C84" s="81" t="str">
        <f>IFERROR(VLOOKUP(B84,'Egyéni lista'!$B$4:$L$263,2,0),0)</f>
        <v>Ihász SE</v>
      </c>
      <c r="D84" s="82" t="str">
        <f>IFERROR(VLOOKUP(B84,'Egyéni lista'!$B$4:$L$263,3,0),0)</f>
        <v>Am. ffi</v>
      </c>
      <c r="E84" s="32">
        <f>IFERROR(VLOOKUP(B84,'Egyéni lista'!$B$4:$L$263,4,0),0)</f>
        <v>106</v>
      </c>
      <c r="F84" s="32">
        <f>IFERROR(VLOOKUP(B84,'Egyéni lista'!$B$4:$L$263,5,0),0)</f>
        <v>114</v>
      </c>
      <c r="G84" s="32">
        <f>IFERROR(VLOOKUP(B84,'Egyéni lista'!$B$4:$L$263,6,0),0)</f>
        <v>108</v>
      </c>
      <c r="H84" s="32">
        <f>IFERROR(VLOOKUP(B84,'Egyéni lista'!$B$4:$L$263,7,0),0)</f>
        <v>97</v>
      </c>
      <c r="I84" s="128">
        <f>IFERROR(VLOOKUP(B84,'Egyéni lista'!$B$4:$L$263,8,0),0)</f>
        <v>319</v>
      </c>
      <c r="J84" s="182">
        <f>IFERROR(VLOOKUP(B84,'Egyéni lista'!$B$4:$L$263,9,0),0)</f>
        <v>106</v>
      </c>
      <c r="K84" s="83">
        <f>IFERROR(VLOOKUP(B84,'Egyéni lista'!$B$4:$L$263,10,0),0)</f>
        <v>425</v>
      </c>
      <c r="L84" s="82">
        <f>IFERROR(VLOOKUP(B84,'Egyéni lista'!$B$4:$L$263,11,0),0)</f>
        <v>16</v>
      </c>
    </row>
    <row r="85" spans="1:12" ht="15" customHeight="1" x14ac:dyDescent="0.25">
      <c r="A85" s="80" t="s">
        <v>102</v>
      </c>
      <c r="B85" s="66" t="s">
        <v>567</v>
      </c>
      <c r="C85" s="81" t="str">
        <f>IFERROR(VLOOKUP(B85,'Egyéni lista'!$B$4:$L$263,2,0),0)</f>
        <v>Remet Hungária</v>
      </c>
      <c r="D85" s="82" t="str">
        <f>IFERROR(VLOOKUP(B85,'Egyéni lista'!$B$4:$L$263,3,0),0)</f>
        <v>Am. ffi</v>
      </c>
      <c r="E85" s="32">
        <f>IFERROR(VLOOKUP(B85,'Egyéni lista'!$B$4:$L$263,4,0),0)</f>
        <v>84</v>
      </c>
      <c r="F85" s="32">
        <f>IFERROR(VLOOKUP(B85,'Egyéni lista'!$B$4:$L$263,5,0),0)</f>
        <v>95</v>
      </c>
      <c r="G85" s="32">
        <f>IFERROR(VLOOKUP(B85,'Egyéni lista'!$B$4:$L$263,6,0),0)</f>
        <v>113</v>
      </c>
      <c r="H85" s="32">
        <f>IFERROR(VLOOKUP(B85,'Egyéni lista'!$B$4:$L$263,7,0),0)</f>
        <v>116</v>
      </c>
      <c r="I85" s="128">
        <f>IFERROR(VLOOKUP(B85,'Egyéni lista'!$B$4:$L$263,8,0),0)</f>
        <v>278</v>
      </c>
      <c r="J85" s="182">
        <f>IFERROR(VLOOKUP(B85,'Egyéni lista'!$B$4:$L$263,9,0),0)</f>
        <v>130</v>
      </c>
      <c r="K85" s="83">
        <f>IFERROR(VLOOKUP(B85,'Egyéni lista'!$B$4:$L$263,10,0),0)</f>
        <v>408</v>
      </c>
      <c r="L85" s="82">
        <f>IFERROR(VLOOKUP(B85,'Egyéni lista'!$B$4:$L$263,11,0),0)</f>
        <v>17</v>
      </c>
    </row>
    <row r="86" spans="1:12" ht="15" customHeight="1" x14ac:dyDescent="0.25">
      <c r="A86" s="80" t="s">
        <v>103</v>
      </c>
      <c r="B86" s="165" t="s">
        <v>460</v>
      </c>
      <c r="C86" s="81" t="str">
        <f>IFERROR(VLOOKUP(B86,'Egyéni lista'!$B$4:$L$263,2,0),0)</f>
        <v>Lurkók</v>
      </c>
      <c r="D86" s="82" t="str">
        <f>IFERROR(VLOOKUP(B86,'Egyéni lista'!$B$4:$L$263,3,0),0)</f>
        <v>Am. ffi</v>
      </c>
      <c r="E86" s="32">
        <f>IFERROR(VLOOKUP(B86,'Egyéni lista'!$B$4:$L$263,4,0),0)</f>
        <v>110</v>
      </c>
      <c r="F86" s="32">
        <f>IFERROR(VLOOKUP(B86,'Egyéni lista'!$B$4:$L$263,5,0),0)</f>
        <v>90</v>
      </c>
      <c r="G86" s="32">
        <f>IFERROR(VLOOKUP(B86,'Egyéni lista'!$B$4:$L$263,6,0),0)</f>
        <v>100</v>
      </c>
      <c r="H86" s="32">
        <f>IFERROR(VLOOKUP(B86,'Egyéni lista'!$B$4:$L$263,7,0),0)</f>
        <v>90</v>
      </c>
      <c r="I86" s="128">
        <f>IFERROR(VLOOKUP(B86,'Egyéni lista'!$B$4:$L$263,8,0),0)</f>
        <v>292</v>
      </c>
      <c r="J86" s="182">
        <f>IFERROR(VLOOKUP(B86,'Egyéni lista'!$B$4:$L$263,9,0),0)</f>
        <v>98</v>
      </c>
      <c r="K86" s="83">
        <f>IFERROR(VLOOKUP(B86,'Egyéni lista'!$B$4:$L$263,10,0),0)</f>
        <v>390</v>
      </c>
      <c r="L86" s="82">
        <f>IFERROR(VLOOKUP(B86,'Egyéni lista'!$B$4:$L$263,11,0),0)</f>
        <v>21</v>
      </c>
    </row>
    <row r="87" spans="1:12" ht="15.75" customHeight="1" x14ac:dyDescent="0.25">
      <c r="A87" s="80" t="s">
        <v>104</v>
      </c>
      <c r="B87" s="165" t="s">
        <v>459</v>
      </c>
      <c r="C87" s="81" t="str">
        <f>IFERROR(VLOOKUP(B87,'Egyéni lista'!$B$4:$L$263,2,0),0)</f>
        <v>Lurkók</v>
      </c>
      <c r="D87" s="82" t="str">
        <f>IFERROR(VLOOKUP(B87,'Egyéni lista'!$B$4:$L$263,3,0),0)</f>
        <v>Am. ffi</v>
      </c>
      <c r="E87" s="32">
        <f>IFERROR(VLOOKUP(B87,'Egyéni lista'!$B$4:$L$263,4,0),0)</f>
        <v>78</v>
      </c>
      <c r="F87" s="32">
        <f>IFERROR(VLOOKUP(B87,'Egyéni lista'!$B$4:$L$263,5,0),0)</f>
        <v>88</v>
      </c>
      <c r="G87" s="32">
        <f>IFERROR(VLOOKUP(B87,'Egyéni lista'!$B$4:$L$263,6,0),0)</f>
        <v>105</v>
      </c>
      <c r="H87" s="32">
        <f>IFERROR(VLOOKUP(B87,'Egyéni lista'!$B$4:$L$263,7,0),0)</f>
        <v>82</v>
      </c>
      <c r="I87" s="128">
        <f>IFERROR(VLOOKUP(B87,'Egyéni lista'!$B$4:$L$263,8,0),0)</f>
        <v>247</v>
      </c>
      <c r="J87" s="182">
        <f>IFERROR(VLOOKUP(B87,'Egyéni lista'!$B$4:$L$263,9,0),0)</f>
        <v>106</v>
      </c>
      <c r="K87" s="83">
        <f>IFERROR(VLOOKUP(B87,'Egyéni lista'!$B$4:$L$263,10,0),0)</f>
        <v>353</v>
      </c>
      <c r="L87" s="82">
        <f>IFERROR(VLOOKUP(B87,'Egyéni lista'!$B$4:$L$263,11,0),0)</f>
        <v>27</v>
      </c>
    </row>
    <row r="88" spans="1:12" ht="15" customHeight="1" x14ac:dyDescent="0.25">
      <c r="A88" s="80" t="s">
        <v>105</v>
      </c>
      <c r="B88" s="165" t="s">
        <v>463</v>
      </c>
      <c r="C88" s="81" t="str">
        <f>IFERROR(VLOOKUP(B88,'Egyéni lista'!$B$4:$L$263,2,0),0)</f>
        <v>TEKés4es</v>
      </c>
      <c r="D88" s="82" t="str">
        <f>IFERROR(VLOOKUP(B88,'Egyéni lista'!$B$4:$L$263,3,0),0)</f>
        <v>Am. ffi</v>
      </c>
      <c r="E88" s="32">
        <f>IFERROR(VLOOKUP(B88,'Egyéni lista'!$B$4:$L$263,4,0),0)</f>
        <v>75</v>
      </c>
      <c r="F88" s="32">
        <f>IFERROR(VLOOKUP(B88,'Egyéni lista'!$B$4:$L$263,5,0),0)</f>
        <v>100</v>
      </c>
      <c r="G88" s="32">
        <f>IFERROR(VLOOKUP(B88,'Egyéni lista'!$B$4:$L$263,6,0),0)</f>
        <v>84</v>
      </c>
      <c r="H88" s="32">
        <f>IFERROR(VLOOKUP(B88,'Egyéni lista'!$B$4:$L$263,7,0),0)</f>
        <v>87</v>
      </c>
      <c r="I88" s="128">
        <f>IFERROR(VLOOKUP(B88,'Egyéni lista'!$B$4:$L$263,8,0),0)</f>
        <v>269</v>
      </c>
      <c r="J88" s="182">
        <f>IFERROR(VLOOKUP(B88,'Egyéni lista'!$B$4:$L$263,9,0),0)</f>
        <v>77</v>
      </c>
      <c r="K88" s="83">
        <f>IFERROR(VLOOKUP(B88,'Egyéni lista'!$B$4:$L$263,10,0),0)</f>
        <v>346</v>
      </c>
      <c r="L88" s="82">
        <f>IFERROR(VLOOKUP(B88,'Egyéni lista'!$B$4:$L$263,11,0),0)</f>
        <v>32</v>
      </c>
    </row>
    <row r="89" spans="1:12" ht="15" customHeight="1" x14ac:dyDescent="0.25">
      <c r="A89" s="80" t="s">
        <v>106</v>
      </c>
      <c r="B89" s="66" t="s">
        <v>487</v>
      </c>
      <c r="C89" s="81" t="str">
        <f>IFERROR(VLOOKUP(B89,'Egyéni lista'!$B$4:$L$263,2,0),0)</f>
        <v>Lovászpatona SE</v>
      </c>
      <c r="D89" s="82" t="str">
        <f>IFERROR(VLOOKUP(B89,'Egyéni lista'!$B$4:$L$263,3,0),0)</f>
        <v>Am. ffi</v>
      </c>
      <c r="E89" s="32">
        <f>IFERROR(VLOOKUP(B89,'Egyéni lista'!$B$4:$L$263,4,0),0)</f>
        <v>64</v>
      </c>
      <c r="F89" s="32">
        <f>IFERROR(VLOOKUP(B89,'Egyéni lista'!$B$4:$L$263,5,0),0)</f>
        <v>77</v>
      </c>
      <c r="G89" s="32">
        <f>IFERROR(VLOOKUP(B89,'Egyéni lista'!$B$4:$L$263,6,0),0)</f>
        <v>54</v>
      </c>
      <c r="H89" s="32">
        <f>IFERROR(VLOOKUP(B89,'Egyéni lista'!$B$4:$L$263,7,0),0)</f>
        <v>111</v>
      </c>
      <c r="I89" s="128">
        <f>IFERROR(VLOOKUP(B89,'Egyéni lista'!$B$4:$L$263,8,0),0)</f>
        <v>248</v>
      </c>
      <c r="J89" s="182">
        <f>IFERROR(VLOOKUP(B89,'Egyéni lista'!$B$4:$L$263,9,0),0)</f>
        <v>58</v>
      </c>
      <c r="K89" s="83">
        <f>IFERROR(VLOOKUP(B89,'Egyéni lista'!$B$4:$L$263,10,0),0)</f>
        <v>306</v>
      </c>
      <c r="L89" s="82">
        <f>IFERROR(VLOOKUP(B89,'Egyéni lista'!$B$4:$L$263,11,0),0)</f>
        <v>45</v>
      </c>
    </row>
    <row r="90" spans="1:12" ht="15" customHeight="1" x14ac:dyDescent="0.25">
      <c r="A90" s="80" t="s">
        <v>107</v>
      </c>
      <c r="B90" s="66" t="s">
        <v>569</v>
      </c>
      <c r="C90" s="81" t="str">
        <f>IFERROR(VLOOKUP(B90,'Egyéni lista'!$B$4:$L$263,2,0),0)</f>
        <v>Remet Hungária</v>
      </c>
      <c r="D90" s="82" t="str">
        <f>IFERROR(VLOOKUP(B90,'Egyéni lista'!$B$4:$L$263,3,0),0)</f>
        <v>Am. ffi</v>
      </c>
      <c r="E90" s="32">
        <f>IFERROR(VLOOKUP(B90,'Egyéni lista'!$B$4:$L$263,4,0),0)</f>
        <v>85</v>
      </c>
      <c r="F90" s="32">
        <f>IFERROR(VLOOKUP(B90,'Egyéni lista'!$B$4:$L$263,5,0),0)</f>
        <v>73</v>
      </c>
      <c r="G90" s="32">
        <f>IFERROR(VLOOKUP(B90,'Egyéni lista'!$B$4:$L$263,6,0),0)</f>
        <v>90</v>
      </c>
      <c r="H90" s="32">
        <f>IFERROR(VLOOKUP(B90,'Egyéni lista'!$B$4:$L$263,7,0),0)</f>
        <v>56</v>
      </c>
      <c r="I90" s="128">
        <f>IFERROR(VLOOKUP(B90,'Egyéni lista'!$B$4:$L$263,8,0),0)</f>
        <v>224</v>
      </c>
      <c r="J90" s="182">
        <f>IFERROR(VLOOKUP(B90,'Egyéni lista'!$B$4:$L$263,9,0),0)</f>
        <v>80</v>
      </c>
      <c r="K90" s="83">
        <f>IFERROR(VLOOKUP(B90,'Egyéni lista'!$B$4:$L$263,10,0),0)</f>
        <v>304</v>
      </c>
      <c r="L90" s="82">
        <f>IFERROR(VLOOKUP(B90,'Egyéni lista'!$B$4:$L$263,11,0),0)</f>
        <v>41</v>
      </c>
    </row>
    <row r="91" spans="1:12" ht="15.75" customHeight="1" thickBot="1" x14ac:dyDescent="0.3">
      <c r="A91" s="80" t="s">
        <v>108</v>
      </c>
      <c r="B91" s="165" t="s">
        <v>457</v>
      </c>
      <c r="C91" s="81" t="str">
        <f>IFERROR(VLOOKUP(B91,'Egyéni lista'!$B$4:$L$263,2,0),0)</f>
        <v>Lurkók</v>
      </c>
      <c r="D91" s="82" t="str">
        <f>IFERROR(VLOOKUP(B91,'Egyéni lista'!$B$4:$L$263,3,0),0)</f>
        <v>Am. ffi</v>
      </c>
      <c r="E91" s="32">
        <f>IFERROR(VLOOKUP(B91,'Egyéni lista'!$B$4:$L$263,4,0),0)</f>
        <v>81</v>
      </c>
      <c r="F91" s="32">
        <f>IFERROR(VLOOKUP(B91,'Egyéni lista'!$B$4:$L$263,5,0),0)</f>
        <v>75</v>
      </c>
      <c r="G91" s="32">
        <f>IFERROR(VLOOKUP(B91,'Egyéni lista'!$B$4:$L$263,6,0),0)</f>
        <v>64</v>
      </c>
      <c r="H91" s="32">
        <f>IFERROR(VLOOKUP(B91,'Egyéni lista'!$B$4:$L$263,7,0),0)</f>
        <v>50</v>
      </c>
      <c r="I91" s="128">
        <f>IFERROR(VLOOKUP(B91,'Egyéni lista'!$B$4:$L$263,8,0),0)</f>
        <v>197</v>
      </c>
      <c r="J91" s="182">
        <f>IFERROR(VLOOKUP(B91,'Egyéni lista'!$B$4:$L$263,9,0),0)</f>
        <v>73</v>
      </c>
      <c r="K91" s="83">
        <f>IFERROR(VLOOKUP(B91,'Egyéni lista'!$B$4:$L$263,10,0),0)</f>
        <v>270</v>
      </c>
      <c r="L91" s="82">
        <f>IFERROR(VLOOKUP(B91,'Egyéni lista'!$B$4:$L$263,11,0),0)</f>
        <v>48</v>
      </c>
    </row>
    <row r="92" spans="1:12" ht="15" hidden="1" customHeight="1" x14ac:dyDescent="0.2">
      <c r="A92" s="80" t="s">
        <v>109</v>
      </c>
      <c r="B92" s="273"/>
      <c r="C92" s="246">
        <f>IFERROR(VLOOKUP(B92,'Egyéni lista'!$B$4:$L$263,2,0),0)</f>
        <v>0</v>
      </c>
      <c r="D92" s="247">
        <f>IFERROR(VLOOKUP(B92,'Egyéni lista'!$B$4:$L$263,3,0),0)</f>
        <v>0</v>
      </c>
      <c r="E92" s="20">
        <f>IFERROR(VLOOKUP(B92,'Egyéni lista'!$B$4:$L$263,4,0),0)</f>
        <v>0</v>
      </c>
      <c r="F92" s="20">
        <f>IFERROR(VLOOKUP(B92,'Egyéni lista'!$B$4:$L$263,5,0),0)</f>
        <v>0</v>
      </c>
      <c r="G92" s="20">
        <f>IFERROR(VLOOKUP(B92,'Egyéni lista'!$B$4:$L$263,6,0),0)</f>
        <v>0</v>
      </c>
      <c r="H92" s="20">
        <f>IFERROR(VLOOKUP(B92,'Egyéni lista'!$B$4:$L$263,7,0),0)</f>
        <v>0</v>
      </c>
      <c r="I92" s="122">
        <f>IFERROR(VLOOKUP(B92,'Egyéni lista'!$B$4:$L$263,8,0),0)</f>
        <v>0</v>
      </c>
      <c r="J92" s="132">
        <f>IFERROR(VLOOKUP(B92,'Egyéni lista'!$B$4:$L$263,9,0),0)</f>
        <v>0</v>
      </c>
      <c r="K92" s="26">
        <f>IFERROR(VLOOKUP(B92,'Egyéni lista'!$B$4:$L$263,10,0),0)</f>
        <v>0</v>
      </c>
      <c r="L92" s="274">
        <f>IFERROR(VLOOKUP(B92,'Egyéni lista'!$B$4:$L$263,11,0),0)</f>
        <v>0</v>
      </c>
    </row>
    <row r="93" spans="1:12" ht="15" hidden="1" customHeight="1" x14ac:dyDescent="0.2">
      <c r="A93" s="80" t="s">
        <v>110</v>
      </c>
      <c r="B93" s="103"/>
      <c r="C93" s="81">
        <f>IFERROR(VLOOKUP(B93,'Egyéni lista'!$B$4:$L$263,2,0),0)</f>
        <v>0</v>
      </c>
      <c r="D93" s="82">
        <f>IFERROR(VLOOKUP(B93,'Egyéni lista'!$B$4:$L$263,3,0),0)</f>
        <v>0</v>
      </c>
      <c r="E93" s="7">
        <f>IFERROR(VLOOKUP(B93,'Egyéni lista'!$B$4:$L$263,4,0),0)</f>
        <v>0</v>
      </c>
      <c r="F93" s="7">
        <f>IFERROR(VLOOKUP(B93,'Egyéni lista'!$B$4:$L$263,5,0),0)</f>
        <v>0</v>
      </c>
      <c r="G93" s="7">
        <f>IFERROR(VLOOKUP(B93,'Egyéni lista'!$B$4:$L$263,6,0),0)</f>
        <v>0</v>
      </c>
      <c r="H93" s="7">
        <f>IFERROR(VLOOKUP(B93,'Egyéni lista'!$B$4:$L$263,7,0),0)</f>
        <v>0</v>
      </c>
      <c r="I93" s="124">
        <f>IFERROR(VLOOKUP(B93,'Egyéni lista'!$B$4:$L$263,8,0),0)</f>
        <v>0</v>
      </c>
      <c r="J93" s="132">
        <f>IFERROR(VLOOKUP(B93,'Egyéni lista'!$B$4:$L$263,9,0),0)</f>
        <v>0</v>
      </c>
      <c r="K93" s="26">
        <f>IFERROR(VLOOKUP(B93,'Egyéni lista'!$B$4:$L$263,10,0),0)</f>
        <v>0</v>
      </c>
      <c r="L93" s="87">
        <f>IFERROR(VLOOKUP(B93,'Egyéni lista'!$B$4:$L$263,11,0),0)</f>
        <v>0</v>
      </c>
    </row>
    <row r="94" spans="1:12" ht="15" hidden="1" customHeight="1" x14ac:dyDescent="0.2">
      <c r="A94" s="80" t="s">
        <v>111</v>
      </c>
      <c r="B94" s="103"/>
      <c r="C94" s="81">
        <f>IFERROR(VLOOKUP(B94,'Egyéni lista'!$B$4:$L$263,2,0),0)</f>
        <v>0</v>
      </c>
      <c r="D94" s="82">
        <f>IFERROR(VLOOKUP(B94,'Egyéni lista'!$B$4:$L$263,3,0),0)</f>
        <v>0</v>
      </c>
      <c r="E94" s="7">
        <f>IFERROR(VLOOKUP(B94,'Egyéni lista'!$B$4:$L$263,4,0),0)</f>
        <v>0</v>
      </c>
      <c r="F94" s="7">
        <f>IFERROR(VLOOKUP(B94,'Egyéni lista'!$B$4:$L$263,5,0),0)</f>
        <v>0</v>
      </c>
      <c r="G94" s="7">
        <f>IFERROR(VLOOKUP(B94,'Egyéni lista'!$B$4:$L$263,6,0),0)</f>
        <v>0</v>
      </c>
      <c r="H94" s="7">
        <f>IFERROR(VLOOKUP(B94,'Egyéni lista'!$B$4:$L$263,7,0),0)</f>
        <v>0</v>
      </c>
      <c r="I94" s="124">
        <f>IFERROR(VLOOKUP(B94,'Egyéni lista'!$B$4:$L$263,8,0),0)</f>
        <v>0</v>
      </c>
      <c r="J94" s="132">
        <f>IFERROR(VLOOKUP(B94,'Egyéni lista'!$B$4:$L$263,9,0),0)</f>
        <v>0</v>
      </c>
      <c r="K94" s="26">
        <f>IFERROR(VLOOKUP(B94,'Egyéni lista'!$B$4:$L$263,10,0),0)</f>
        <v>0</v>
      </c>
      <c r="L94" s="87">
        <f>IFERROR(VLOOKUP(B94,'Egyéni lista'!$B$4:$L$263,11,0),0)</f>
        <v>0</v>
      </c>
    </row>
    <row r="95" spans="1:12" ht="15.75" hidden="1" customHeight="1" x14ac:dyDescent="0.2">
      <c r="A95" s="80" t="s">
        <v>112</v>
      </c>
      <c r="B95" s="103"/>
      <c r="C95" s="81">
        <f>IFERROR(VLOOKUP(B95,'Egyéni lista'!$B$4:$L$263,2,0),0)</f>
        <v>0</v>
      </c>
      <c r="D95" s="82">
        <f>IFERROR(VLOOKUP(B95,'Egyéni lista'!$B$4:$L$263,3,0),0)</f>
        <v>0</v>
      </c>
      <c r="E95" s="7">
        <f>IFERROR(VLOOKUP(B95,'Egyéni lista'!$B$4:$L$263,4,0),0)</f>
        <v>0</v>
      </c>
      <c r="F95" s="7">
        <f>IFERROR(VLOOKUP(B95,'Egyéni lista'!$B$4:$L$263,5,0),0)</f>
        <v>0</v>
      </c>
      <c r="G95" s="7">
        <f>IFERROR(VLOOKUP(B95,'Egyéni lista'!$B$4:$L$263,6,0),0)</f>
        <v>0</v>
      </c>
      <c r="H95" s="7">
        <f>IFERROR(VLOOKUP(B95,'Egyéni lista'!$B$4:$L$263,7,0),0)</f>
        <v>0</v>
      </c>
      <c r="I95" s="124">
        <f>IFERROR(VLOOKUP(B95,'Egyéni lista'!$B$4:$L$263,8,0),0)</f>
        <v>0</v>
      </c>
      <c r="J95" s="132">
        <f>IFERROR(VLOOKUP(B95,'Egyéni lista'!$B$4:$L$263,9,0),0)</f>
        <v>0</v>
      </c>
      <c r="K95" s="26">
        <f>IFERROR(VLOOKUP(B95,'Egyéni lista'!$B$4:$L$263,10,0),0)</f>
        <v>0</v>
      </c>
      <c r="L95" s="87">
        <f>IFERROR(VLOOKUP(B95,'Egyéni lista'!$B$4:$L$263,11,0),0)</f>
        <v>0</v>
      </c>
    </row>
    <row r="96" spans="1:12" ht="15" hidden="1" customHeight="1" x14ac:dyDescent="0.2">
      <c r="A96" s="80" t="s">
        <v>113</v>
      </c>
      <c r="B96" s="103"/>
      <c r="C96" s="81">
        <f>IFERROR(VLOOKUP(B96,'Egyéni lista'!$B$4:$L$263,2,0),0)</f>
        <v>0</v>
      </c>
      <c r="D96" s="82">
        <f>IFERROR(VLOOKUP(B96,'Egyéni lista'!$B$4:$L$263,3,0),0)</f>
        <v>0</v>
      </c>
      <c r="E96" s="7">
        <f>IFERROR(VLOOKUP(B96,'Egyéni lista'!$B$4:$L$263,4,0),0)</f>
        <v>0</v>
      </c>
      <c r="F96" s="7">
        <f>IFERROR(VLOOKUP(B96,'Egyéni lista'!$B$4:$L$263,5,0),0)</f>
        <v>0</v>
      </c>
      <c r="G96" s="7">
        <f>IFERROR(VLOOKUP(B96,'Egyéni lista'!$B$4:$L$263,6,0),0)</f>
        <v>0</v>
      </c>
      <c r="H96" s="7">
        <f>IFERROR(VLOOKUP(B96,'Egyéni lista'!$B$4:$L$263,7,0),0)</f>
        <v>0</v>
      </c>
      <c r="I96" s="124">
        <f>IFERROR(VLOOKUP(B96,'Egyéni lista'!$B$4:$L$263,8,0),0)</f>
        <v>0</v>
      </c>
      <c r="J96" s="132">
        <f>IFERROR(VLOOKUP(B96,'Egyéni lista'!$B$4:$L$263,9,0),0)</f>
        <v>0</v>
      </c>
      <c r="K96" s="26">
        <f>IFERROR(VLOOKUP(B96,'Egyéni lista'!$B$4:$L$263,10,0),0)</f>
        <v>0</v>
      </c>
      <c r="L96" s="87">
        <f>IFERROR(VLOOKUP(B96,'Egyéni lista'!$B$4:$L$263,11,0),0)</f>
        <v>0</v>
      </c>
    </row>
    <row r="97" spans="1:12" ht="15" hidden="1" customHeight="1" x14ac:dyDescent="0.2">
      <c r="A97" s="80" t="s">
        <v>114</v>
      </c>
      <c r="B97" s="103"/>
      <c r="C97" s="81">
        <f>IFERROR(VLOOKUP(B97,'Egyéni lista'!$B$4:$L$263,2,0),0)</f>
        <v>0</v>
      </c>
      <c r="D97" s="82">
        <f>IFERROR(VLOOKUP(B97,'Egyéni lista'!$B$4:$L$263,3,0),0)</f>
        <v>0</v>
      </c>
      <c r="E97" s="7">
        <f>IFERROR(VLOOKUP(B97,'Egyéni lista'!$B$4:$L$263,4,0),0)</f>
        <v>0</v>
      </c>
      <c r="F97" s="7">
        <f>IFERROR(VLOOKUP(B97,'Egyéni lista'!$B$4:$L$263,5,0),0)</f>
        <v>0</v>
      </c>
      <c r="G97" s="7">
        <f>IFERROR(VLOOKUP(B97,'Egyéni lista'!$B$4:$L$263,6,0),0)</f>
        <v>0</v>
      </c>
      <c r="H97" s="7">
        <f>IFERROR(VLOOKUP(B97,'Egyéni lista'!$B$4:$L$263,7,0),0)</f>
        <v>0</v>
      </c>
      <c r="I97" s="124">
        <f>IFERROR(VLOOKUP(B97,'Egyéni lista'!$B$4:$L$263,8,0),0)</f>
        <v>0</v>
      </c>
      <c r="J97" s="132">
        <f>IFERROR(VLOOKUP(B97,'Egyéni lista'!$B$4:$L$263,9,0),0)</f>
        <v>0</v>
      </c>
      <c r="K97" s="26">
        <f>IFERROR(VLOOKUP(B97,'Egyéni lista'!$B$4:$L$263,10,0),0)</f>
        <v>0</v>
      </c>
      <c r="L97" s="87">
        <f>IFERROR(VLOOKUP(B97,'Egyéni lista'!$B$4:$L$263,11,0),0)</f>
        <v>0</v>
      </c>
    </row>
    <row r="98" spans="1:12" ht="15" hidden="1" customHeight="1" x14ac:dyDescent="0.2">
      <c r="A98" s="80" t="s">
        <v>115</v>
      </c>
      <c r="B98" s="103"/>
      <c r="C98" s="81">
        <f>IFERROR(VLOOKUP(B98,'Egyéni lista'!$B$4:$L$263,2,0),0)</f>
        <v>0</v>
      </c>
      <c r="D98" s="82">
        <f>IFERROR(VLOOKUP(B98,'Egyéni lista'!$B$4:$L$263,3,0),0)</f>
        <v>0</v>
      </c>
      <c r="E98" s="7">
        <f>IFERROR(VLOOKUP(B98,'Egyéni lista'!$B$4:$L$263,4,0),0)</f>
        <v>0</v>
      </c>
      <c r="F98" s="7">
        <f>IFERROR(VLOOKUP(B98,'Egyéni lista'!$B$4:$L$263,5,0),0)</f>
        <v>0</v>
      </c>
      <c r="G98" s="7">
        <f>IFERROR(VLOOKUP(B98,'Egyéni lista'!$B$4:$L$263,6,0),0)</f>
        <v>0</v>
      </c>
      <c r="H98" s="7">
        <f>IFERROR(VLOOKUP(B98,'Egyéni lista'!$B$4:$L$263,7,0),0)</f>
        <v>0</v>
      </c>
      <c r="I98" s="124">
        <f>IFERROR(VLOOKUP(B98,'Egyéni lista'!$B$4:$L$263,8,0),0)</f>
        <v>0</v>
      </c>
      <c r="J98" s="132">
        <f>IFERROR(VLOOKUP(B98,'Egyéni lista'!$B$4:$L$263,9,0),0)</f>
        <v>0</v>
      </c>
      <c r="K98" s="26">
        <f>IFERROR(VLOOKUP(B98,'Egyéni lista'!$B$4:$L$263,10,0),0)</f>
        <v>0</v>
      </c>
      <c r="L98" s="87">
        <f>IFERROR(VLOOKUP(B98,'Egyéni lista'!$B$4:$L$263,11,0),0)</f>
        <v>0</v>
      </c>
    </row>
    <row r="99" spans="1:12" ht="15.75" hidden="1" customHeight="1" x14ac:dyDescent="0.2">
      <c r="A99" s="80" t="s">
        <v>116</v>
      </c>
      <c r="B99" s="103"/>
      <c r="C99" s="81">
        <f>IFERROR(VLOOKUP(B99,'Egyéni lista'!$B$4:$L$263,2,0),0)</f>
        <v>0</v>
      </c>
      <c r="D99" s="82">
        <f>IFERROR(VLOOKUP(B99,'Egyéni lista'!$B$4:$L$263,3,0),0)</f>
        <v>0</v>
      </c>
      <c r="E99" s="7">
        <f>IFERROR(VLOOKUP(B99,'Egyéni lista'!$B$4:$L$263,4,0),0)</f>
        <v>0</v>
      </c>
      <c r="F99" s="7">
        <f>IFERROR(VLOOKUP(B99,'Egyéni lista'!$B$4:$L$263,5,0),0)</f>
        <v>0</v>
      </c>
      <c r="G99" s="7">
        <f>IFERROR(VLOOKUP(B99,'Egyéni lista'!$B$4:$L$263,6,0),0)</f>
        <v>0</v>
      </c>
      <c r="H99" s="7">
        <f>IFERROR(VLOOKUP(B99,'Egyéni lista'!$B$4:$L$263,7,0),0)</f>
        <v>0</v>
      </c>
      <c r="I99" s="124">
        <f>IFERROR(VLOOKUP(B99,'Egyéni lista'!$B$4:$L$263,8,0),0)</f>
        <v>0</v>
      </c>
      <c r="J99" s="132">
        <f>IFERROR(VLOOKUP(B99,'Egyéni lista'!$B$4:$L$263,9,0),0)</f>
        <v>0</v>
      </c>
      <c r="K99" s="26">
        <f>IFERROR(VLOOKUP(B99,'Egyéni lista'!$B$4:$L$263,10,0),0)</f>
        <v>0</v>
      </c>
      <c r="L99" s="87">
        <f>IFERROR(VLOOKUP(B99,'Egyéni lista'!$B$4:$L$263,11,0),0)</f>
        <v>0</v>
      </c>
    </row>
    <row r="100" spans="1:12" ht="15" hidden="1" customHeight="1" x14ac:dyDescent="0.2">
      <c r="A100" s="80" t="s">
        <v>117</v>
      </c>
      <c r="B100" s="103"/>
      <c r="C100" s="81">
        <f>IFERROR(VLOOKUP(B100,'Egyéni lista'!$B$4:$L$263,2,0),0)</f>
        <v>0</v>
      </c>
      <c r="D100" s="82">
        <f>IFERROR(VLOOKUP(B100,'Egyéni lista'!$B$4:$L$263,3,0),0)</f>
        <v>0</v>
      </c>
      <c r="E100" s="7">
        <f>IFERROR(VLOOKUP(B100,'Egyéni lista'!$B$4:$L$263,4,0),0)</f>
        <v>0</v>
      </c>
      <c r="F100" s="7">
        <f>IFERROR(VLOOKUP(B100,'Egyéni lista'!$B$4:$L$263,5,0),0)</f>
        <v>0</v>
      </c>
      <c r="G100" s="7">
        <f>IFERROR(VLOOKUP(B100,'Egyéni lista'!$B$4:$L$263,6,0),0)</f>
        <v>0</v>
      </c>
      <c r="H100" s="7">
        <f>IFERROR(VLOOKUP(B100,'Egyéni lista'!$B$4:$L$263,7,0),0)</f>
        <v>0</v>
      </c>
      <c r="I100" s="124">
        <f>IFERROR(VLOOKUP(B100,'Egyéni lista'!$B$4:$L$263,8,0),0)</f>
        <v>0</v>
      </c>
      <c r="J100" s="132">
        <f>IFERROR(VLOOKUP(B100,'Egyéni lista'!$B$4:$L$263,9,0),0)</f>
        <v>0</v>
      </c>
      <c r="K100" s="26">
        <f>IFERROR(VLOOKUP(B100,'Egyéni lista'!$B$4:$L$263,10,0),0)</f>
        <v>0</v>
      </c>
      <c r="L100" s="87">
        <f>IFERROR(VLOOKUP(B100,'Egyéni lista'!$B$4:$L$263,11,0),0)</f>
        <v>0</v>
      </c>
    </row>
    <row r="101" spans="1:12" ht="15" hidden="1" customHeight="1" x14ac:dyDescent="0.2">
      <c r="A101" s="80" t="s">
        <v>118</v>
      </c>
      <c r="B101" s="103"/>
      <c r="C101" s="81">
        <f>IFERROR(VLOOKUP(B101,'Egyéni lista'!$B$4:$L$263,2,0),0)</f>
        <v>0</v>
      </c>
      <c r="D101" s="82">
        <f>IFERROR(VLOOKUP(B101,'Egyéni lista'!$B$4:$L$263,3,0),0)</f>
        <v>0</v>
      </c>
      <c r="E101" s="7">
        <f>IFERROR(VLOOKUP(B101,'Egyéni lista'!$B$4:$L$263,4,0),0)</f>
        <v>0</v>
      </c>
      <c r="F101" s="7">
        <f>IFERROR(VLOOKUP(B101,'Egyéni lista'!$B$4:$L$263,5,0),0)</f>
        <v>0</v>
      </c>
      <c r="G101" s="7">
        <f>IFERROR(VLOOKUP(B101,'Egyéni lista'!$B$4:$L$263,6,0),0)</f>
        <v>0</v>
      </c>
      <c r="H101" s="7">
        <f>IFERROR(VLOOKUP(B101,'Egyéni lista'!$B$4:$L$263,7,0),0)</f>
        <v>0</v>
      </c>
      <c r="I101" s="124">
        <f>IFERROR(VLOOKUP(B101,'Egyéni lista'!$B$4:$L$263,8,0),0)</f>
        <v>0</v>
      </c>
      <c r="J101" s="132">
        <f>IFERROR(VLOOKUP(B101,'Egyéni lista'!$B$4:$L$263,9,0),0)</f>
        <v>0</v>
      </c>
      <c r="K101" s="26">
        <f>IFERROR(VLOOKUP(B101,'Egyéni lista'!$B$4:$L$263,10,0),0)</f>
        <v>0</v>
      </c>
      <c r="L101" s="87">
        <f>IFERROR(VLOOKUP(B101,'Egyéni lista'!$B$4:$L$263,11,0),0)</f>
        <v>0</v>
      </c>
    </row>
    <row r="102" spans="1:12" ht="15" hidden="1" customHeight="1" x14ac:dyDescent="0.2">
      <c r="A102" s="80" t="s">
        <v>119</v>
      </c>
      <c r="B102" s="103"/>
      <c r="C102" s="81">
        <f>IFERROR(VLOOKUP(B102,'Egyéni lista'!$B$4:$L$263,2,0),0)</f>
        <v>0</v>
      </c>
      <c r="D102" s="82">
        <f>IFERROR(VLOOKUP(B102,'Egyéni lista'!$B$4:$L$263,3,0),0)</f>
        <v>0</v>
      </c>
      <c r="E102" s="7">
        <f>IFERROR(VLOOKUP(B102,'Egyéni lista'!$B$4:$L$263,4,0),0)</f>
        <v>0</v>
      </c>
      <c r="F102" s="7">
        <f>IFERROR(VLOOKUP(B102,'Egyéni lista'!$B$4:$L$263,5,0),0)</f>
        <v>0</v>
      </c>
      <c r="G102" s="7">
        <f>IFERROR(VLOOKUP(B102,'Egyéni lista'!$B$4:$L$263,6,0),0)</f>
        <v>0</v>
      </c>
      <c r="H102" s="7">
        <f>IFERROR(VLOOKUP(B102,'Egyéni lista'!$B$4:$L$263,7,0),0)</f>
        <v>0</v>
      </c>
      <c r="I102" s="124">
        <f>IFERROR(VLOOKUP(B102,'Egyéni lista'!$B$4:$L$263,8,0),0)</f>
        <v>0</v>
      </c>
      <c r="J102" s="132">
        <f>IFERROR(VLOOKUP(B102,'Egyéni lista'!$B$4:$L$263,9,0),0)</f>
        <v>0</v>
      </c>
      <c r="K102" s="26">
        <f>IFERROR(VLOOKUP(B102,'Egyéni lista'!$B$4:$L$263,10,0),0)</f>
        <v>0</v>
      </c>
      <c r="L102" s="87">
        <f>IFERROR(VLOOKUP(B102,'Egyéni lista'!$B$4:$L$263,11,0),0)</f>
        <v>0</v>
      </c>
    </row>
    <row r="103" spans="1:12" ht="15.75" hidden="1" customHeight="1" x14ac:dyDescent="0.2">
      <c r="A103" s="80" t="s">
        <v>120</v>
      </c>
      <c r="B103" s="103"/>
      <c r="C103" s="81">
        <f>IFERROR(VLOOKUP(B103,'Egyéni lista'!$B$4:$L$263,2,0),0)</f>
        <v>0</v>
      </c>
      <c r="D103" s="82">
        <f>IFERROR(VLOOKUP(B103,'Egyéni lista'!$B$4:$L$263,3,0),0)</f>
        <v>0</v>
      </c>
      <c r="E103" s="7">
        <f>IFERROR(VLOOKUP(B103,'Egyéni lista'!$B$4:$L$263,4,0),0)</f>
        <v>0</v>
      </c>
      <c r="F103" s="7">
        <f>IFERROR(VLOOKUP(B103,'Egyéni lista'!$B$4:$L$263,5,0),0)</f>
        <v>0</v>
      </c>
      <c r="G103" s="7">
        <f>IFERROR(VLOOKUP(B103,'Egyéni lista'!$B$4:$L$263,6,0),0)</f>
        <v>0</v>
      </c>
      <c r="H103" s="7">
        <f>IFERROR(VLOOKUP(B103,'Egyéni lista'!$B$4:$L$263,7,0),0)</f>
        <v>0</v>
      </c>
      <c r="I103" s="124">
        <f>IFERROR(VLOOKUP(B103,'Egyéni lista'!$B$4:$L$263,8,0),0)</f>
        <v>0</v>
      </c>
      <c r="J103" s="132">
        <f>IFERROR(VLOOKUP(B103,'Egyéni lista'!$B$4:$L$263,9,0),0)</f>
        <v>0</v>
      </c>
      <c r="K103" s="26">
        <f>IFERROR(VLOOKUP(B103,'Egyéni lista'!$B$4:$L$263,10,0),0)</f>
        <v>0</v>
      </c>
      <c r="L103" s="87">
        <f>IFERROR(VLOOKUP(B103,'Egyéni lista'!$B$4:$L$263,11,0),0)</f>
        <v>0</v>
      </c>
    </row>
    <row r="104" spans="1:12" ht="15" hidden="1" customHeight="1" x14ac:dyDescent="0.2">
      <c r="A104" s="80" t="s">
        <v>121</v>
      </c>
      <c r="B104" s="103"/>
      <c r="C104" s="81">
        <f>IFERROR(VLOOKUP(B104,'Egyéni lista'!$B$4:$L$263,2,0),0)</f>
        <v>0</v>
      </c>
      <c r="D104" s="82">
        <f>IFERROR(VLOOKUP(B104,'Egyéni lista'!$B$4:$L$263,3,0),0)</f>
        <v>0</v>
      </c>
      <c r="E104" s="7">
        <f>IFERROR(VLOOKUP(B104,'Egyéni lista'!$B$4:$L$263,4,0),0)</f>
        <v>0</v>
      </c>
      <c r="F104" s="7">
        <f>IFERROR(VLOOKUP(B104,'Egyéni lista'!$B$4:$L$263,5,0),0)</f>
        <v>0</v>
      </c>
      <c r="G104" s="7">
        <f>IFERROR(VLOOKUP(B104,'Egyéni lista'!$B$4:$L$263,6,0),0)</f>
        <v>0</v>
      </c>
      <c r="H104" s="7">
        <f>IFERROR(VLOOKUP(B104,'Egyéni lista'!$B$4:$L$263,7,0),0)</f>
        <v>0</v>
      </c>
      <c r="I104" s="124">
        <f>IFERROR(VLOOKUP(B104,'Egyéni lista'!$B$4:$L$263,8,0),0)</f>
        <v>0</v>
      </c>
      <c r="J104" s="132">
        <f>IFERROR(VLOOKUP(B104,'Egyéni lista'!$B$4:$L$263,9,0),0)</f>
        <v>0</v>
      </c>
      <c r="K104" s="26">
        <f>IFERROR(VLOOKUP(B104,'Egyéni lista'!$B$4:$L$263,10,0),0)</f>
        <v>0</v>
      </c>
      <c r="L104" s="87">
        <f>IFERROR(VLOOKUP(B104,'Egyéni lista'!$B$4:$L$263,11,0),0)</f>
        <v>0</v>
      </c>
    </row>
    <row r="105" spans="1:12" ht="15" hidden="1" customHeight="1" x14ac:dyDescent="0.2">
      <c r="A105" s="80" t="s">
        <v>122</v>
      </c>
      <c r="B105" s="103"/>
      <c r="C105" s="81">
        <f>IFERROR(VLOOKUP(B105,'Egyéni lista'!$B$4:$L$263,2,0),0)</f>
        <v>0</v>
      </c>
      <c r="D105" s="82">
        <f>IFERROR(VLOOKUP(B105,'Egyéni lista'!$B$4:$L$263,3,0),0)</f>
        <v>0</v>
      </c>
      <c r="E105" s="7">
        <f>IFERROR(VLOOKUP(B105,'Egyéni lista'!$B$4:$L$263,4,0),0)</f>
        <v>0</v>
      </c>
      <c r="F105" s="7">
        <f>IFERROR(VLOOKUP(B105,'Egyéni lista'!$B$4:$L$263,5,0),0)</f>
        <v>0</v>
      </c>
      <c r="G105" s="7">
        <f>IFERROR(VLOOKUP(B105,'Egyéni lista'!$B$4:$L$263,6,0),0)</f>
        <v>0</v>
      </c>
      <c r="H105" s="7">
        <f>IFERROR(VLOOKUP(B105,'Egyéni lista'!$B$4:$L$263,7,0),0)</f>
        <v>0</v>
      </c>
      <c r="I105" s="124">
        <f>IFERROR(VLOOKUP(B105,'Egyéni lista'!$B$4:$L$263,8,0),0)</f>
        <v>0</v>
      </c>
      <c r="J105" s="132">
        <f>IFERROR(VLOOKUP(B105,'Egyéni lista'!$B$4:$L$263,9,0),0)</f>
        <v>0</v>
      </c>
      <c r="K105" s="26">
        <f>IFERROR(VLOOKUP(B105,'Egyéni lista'!$B$4:$L$263,10,0),0)</f>
        <v>0</v>
      </c>
      <c r="L105" s="87">
        <f>IFERROR(VLOOKUP(B105,'Egyéni lista'!$B$4:$L$263,11,0),0)</f>
        <v>0</v>
      </c>
    </row>
    <row r="106" spans="1:12" ht="15" hidden="1" customHeight="1" x14ac:dyDescent="0.2">
      <c r="A106" s="80" t="s">
        <v>123</v>
      </c>
      <c r="B106" s="103"/>
      <c r="C106" s="81">
        <f>IFERROR(VLOOKUP(B106,'Egyéni lista'!$B$4:$L$263,2,0),0)</f>
        <v>0</v>
      </c>
      <c r="D106" s="82">
        <f>IFERROR(VLOOKUP(B106,'Egyéni lista'!$B$4:$L$263,3,0),0)</f>
        <v>0</v>
      </c>
      <c r="E106" s="7">
        <f>IFERROR(VLOOKUP(B106,'Egyéni lista'!$B$4:$L$263,4,0),0)</f>
        <v>0</v>
      </c>
      <c r="F106" s="7">
        <f>IFERROR(VLOOKUP(B106,'Egyéni lista'!$B$4:$L$263,5,0),0)</f>
        <v>0</v>
      </c>
      <c r="G106" s="7">
        <f>IFERROR(VLOOKUP(B106,'Egyéni lista'!$B$4:$L$263,6,0),0)</f>
        <v>0</v>
      </c>
      <c r="H106" s="7">
        <f>IFERROR(VLOOKUP(B106,'Egyéni lista'!$B$4:$L$263,7,0),0)</f>
        <v>0</v>
      </c>
      <c r="I106" s="124">
        <f>IFERROR(VLOOKUP(B106,'Egyéni lista'!$B$4:$L$263,8,0),0)</f>
        <v>0</v>
      </c>
      <c r="J106" s="132">
        <f>IFERROR(VLOOKUP(B106,'Egyéni lista'!$B$4:$L$263,9,0),0)</f>
        <v>0</v>
      </c>
      <c r="K106" s="26">
        <f>IFERROR(VLOOKUP(B106,'Egyéni lista'!$B$4:$L$263,10,0),0)</f>
        <v>0</v>
      </c>
      <c r="L106" s="87">
        <f>IFERROR(VLOOKUP(B106,'Egyéni lista'!$B$4:$L$263,11,0),0)</f>
        <v>0</v>
      </c>
    </row>
    <row r="107" spans="1:12" ht="15.75" hidden="1" customHeight="1" x14ac:dyDescent="0.2">
      <c r="A107" s="80" t="s">
        <v>124</v>
      </c>
      <c r="B107" s="103"/>
      <c r="C107" s="81">
        <f>IFERROR(VLOOKUP(B107,'Egyéni lista'!$B$4:$L$263,2,0),0)</f>
        <v>0</v>
      </c>
      <c r="D107" s="82">
        <f>IFERROR(VLOOKUP(B107,'Egyéni lista'!$B$4:$L$263,3,0),0)</f>
        <v>0</v>
      </c>
      <c r="E107" s="7">
        <f>IFERROR(VLOOKUP(B107,'Egyéni lista'!$B$4:$L$263,4,0),0)</f>
        <v>0</v>
      </c>
      <c r="F107" s="7">
        <f>IFERROR(VLOOKUP(B107,'Egyéni lista'!$B$4:$L$263,5,0),0)</f>
        <v>0</v>
      </c>
      <c r="G107" s="7">
        <f>IFERROR(VLOOKUP(B107,'Egyéni lista'!$B$4:$L$263,6,0),0)</f>
        <v>0</v>
      </c>
      <c r="H107" s="7">
        <f>IFERROR(VLOOKUP(B107,'Egyéni lista'!$B$4:$L$263,7,0),0)</f>
        <v>0</v>
      </c>
      <c r="I107" s="124">
        <f>IFERROR(VLOOKUP(B107,'Egyéni lista'!$B$4:$L$263,8,0),0)</f>
        <v>0</v>
      </c>
      <c r="J107" s="132">
        <f>IFERROR(VLOOKUP(B107,'Egyéni lista'!$B$4:$L$263,9,0),0)</f>
        <v>0</v>
      </c>
      <c r="K107" s="26">
        <f>IFERROR(VLOOKUP(B107,'Egyéni lista'!$B$4:$L$263,10,0),0)</f>
        <v>0</v>
      </c>
      <c r="L107" s="87">
        <f>IFERROR(VLOOKUP(B107,'Egyéni lista'!$B$4:$L$263,11,0),0)</f>
        <v>0</v>
      </c>
    </row>
    <row r="108" spans="1:12" ht="15" hidden="1" customHeight="1" x14ac:dyDescent="0.2">
      <c r="A108" s="80" t="s">
        <v>125</v>
      </c>
      <c r="B108" s="103"/>
      <c r="C108" s="81">
        <f>IFERROR(VLOOKUP(B108,'Egyéni lista'!$B$4:$L$263,2,0),0)</f>
        <v>0</v>
      </c>
      <c r="D108" s="82">
        <f>IFERROR(VLOOKUP(B108,'Egyéni lista'!$B$4:$L$263,3,0),0)</f>
        <v>0</v>
      </c>
      <c r="E108" s="7">
        <f>IFERROR(VLOOKUP(B108,'Egyéni lista'!$B$4:$L$263,4,0),0)</f>
        <v>0</v>
      </c>
      <c r="F108" s="7">
        <f>IFERROR(VLOOKUP(B108,'Egyéni lista'!$B$4:$L$263,5,0),0)</f>
        <v>0</v>
      </c>
      <c r="G108" s="7">
        <f>IFERROR(VLOOKUP(B108,'Egyéni lista'!$B$4:$L$263,6,0),0)</f>
        <v>0</v>
      </c>
      <c r="H108" s="7">
        <f>IFERROR(VLOOKUP(B108,'Egyéni lista'!$B$4:$L$263,7,0),0)</f>
        <v>0</v>
      </c>
      <c r="I108" s="124">
        <f>IFERROR(VLOOKUP(B108,'Egyéni lista'!$B$4:$L$263,8,0),0)</f>
        <v>0</v>
      </c>
      <c r="J108" s="132">
        <f>IFERROR(VLOOKUP(B108,'Egyéni lista'!$B$4:$L$263,9,0),0)</f>
        <v>0</v>
      </c>
      <c r="K108" s="26">
        <f>IFERROR(VLOOKUP(B108,'Egyéni lista'!$B$4:$L$263,10,0),0)</f>
        <v>0</v>
      </c>
      <c r="L108" s="87">
        <f>IFERROR(VLOOKUP(B108,'Egyéni lista'!$B$4:$L$263,11,0),0)</f>
        <v>0</v>
      </c>
    </row>
    <row r="109" spans="1:12" ht="15" hidden="1" customHeight="1" x14ac:dyDescent="0.2">
      <c r="A109" s="80" t="s">
        <v>126</v>
      </c>
      <c r="B109" s="103"/>
      <c r="C109" s="81">
        <f>IFERROR(VLOOKUP(B109,'Egyéni lista'!$B$4:$L$263,2,0),0)</f>
        <v>0</v>
      </c>
      <c r="D109" s="82">
        <f>IFERROR(VLOOKUP(B109,'Egyéni lista'!$B$4:$L$263,3,0),0)</f>
        <v>0</v>
      </c>
      <c r="E109" s="7">
        <f>IFERROR(VLOOKUP(B109,'Egyéni lista'!$B$4:$L$263,4,0),0)</f>
        <v>0</v>
      </c>
      <c r="F109" s="7">
        <f>IFERROR(VLOOKUP(B109,'Egyéni lista'!$B$4:$L$263,5,0),0)</f>
        <v>0</v>
      </c>
      <c r="G109" s="7">
        <f>IFERROR(VLOOKUP(B109,'Egyéni lista'!$B$4:$L$263,6,0),0)</f>
        <v>0</v>
      </c>
      <c r="H109" s="7">
        <f>IFERROR(VLOOKUP(B109,'Egyéni lista'!$B$4:$L$263,7,0),0)</f>
        <v>0</v>
      </c>
      <c r="I109" s="124">
        <f>IFERROR(VLOOKUP(B109,'Egyéni lista'!$B$4:$L$263,8,0),0)</f>
        <v>0</v>
      </c>
      <c r="J109" s="132">
        <f>IFERROR(VLOOKUP(B109,'Egyéni lista'!$B$4:$L$263,9,0),0)</f>
        <v>0</v>
      </c>
      <c r="K109" s="26">
        <f>IFERROR(VLOOKUP(B109,'Egyéni lista'!$B$4:$L$263,10,0),0)</f>
        <v>0</v>
      </c>
      <c r="L109" s="87">
        <f>IFERROR(VLOOKUP(B109,'Egyéni lista'!$B$4:$L$263,11,0),0)</f>
        <v>0</v>
      </c>
    </row>
    <row r="110" spans="1:12" ht="15" hidden="1" customHeight="1" x14ac:dyDescent="0.2">
      <c r="A110" s="80" t="s">
        <v>127</v>
      </c>
      <c r="B110" s="103"/>
      <c r="C110" s="81">
        <f>IFERROR(VLOOKUP(B110,'Egyéni lista'!$B$4:$L$263,2,0),0)</f>
        <v>0</v>
      </c>
      <c r="D110" s="82">
        <f>IFERROR(VLOOKUP(B110,'Egyéni lista'!$B$4:$L$263,3,0),0)</f>
        <v>0</v>
      </c>
      <c r="E110" s="7">
        <f>IFERROR(VLOOKUP(B110,'Egyéni lista'!$B$4:$L$263,4,0),0)</f>
        <v>0</v>
      </c>
      <c r="F110" s="7">
        <f>IFERROR(VLOOKUP(B110,'Egyéni lista'!$B$4:$L$263,5,0),0)</f>
        <v>0</v>
      </c>
      <c r="G110" s="7">
        <f>IFERROR(VLOOKUP(B110,'Egyéni lista'!$B$4:$L$263,6,0),0)</f>
        <v>0</v>
      </c>
      <c r="H110" s="7">
        <f>IFERROR(VLOOKUP(B110,'Egyéni lista'!$B$4:$L$263,7,0),0)</f>
        <v>0</v>
      </c>
      <c r="I110" s="124">
        <f>IFERROR(VLOOKUP(B110,'Egyéni lista'!$B$4:$L$263,8,0),0)</f>
        <v>0</v>
      </c>
      <c r="J110" s="132">
        <f>IFERROR(VLOOKUP(B110,'Egyéni lista'!$B$4:$L$263,9,0),0)</f>
        <v>0</v>
      </c>
      <c r="K110" s="26">
        <f>IFERROR(VLOOKUP(B110,'Egyéni lista'!$B$4:$L$263,10,0),0)</f>
        <v>0</v>
      </c>
      <c r="L110" s="87">
        <f>IFERROR(VLOOKUP(B110,'Egyéni lista'!$B$4:$L$263,11,0),0)</f>
        <v>0</v>
      </c>
    </row>
    <row r="111" spans="1:12" ht="15.75" hidden="1" customHeight="1" x14ac:dyDescent="0.2">
      <c r="A111" s="80" t="s">
        <v>128</v>
      </c>
      <c r="B111" s="103"/>
      <c r="C111" s="81">
        <f>IFERROR(VLOOKUP(B111,'Egyéni lista'!$B$4:$L$263,2,0),0)</f>
        <v>0</v>
      </c>
      <c r="D111" s="82">
        <f>IFERROR(VLOOKUP(B111,'Egyéni lista'!$B$4:$L$263,3,0),0)</f>
        <v>0</v>
      </c>
      <c r="E111" s="7">
        <f>IFERROR(VLOOKUP(B111,'Egyéni lista'!$B$4:$L$263,4,0),0)</f>
        <v>0</v>
      </c>
      <c r="F111" s="7">
        <f>IFERROR(VLOOKUP(B111,'Egyéni lista'!$B$4:$L$263,5,0),0)</f>
        <v>0</v>
      </c>
      <c r="G111" s="7">
        <f>IFERROR(VLOOKUP(B111,'Egyéni lista'!$B$4:$L$263,6,0),0)</f>
        <v>0</v>
      </c>
      <c r="H111" s="7">
        <f>IFERROR(VLOOKUP(B111,'Egyéni lista'!$B$4:$L$263,7,0),0)</f>
        <v>0</v>
      </c>
      <c r="I111" s="124">
        <f>IFERROR(VLOOKUP(B111,'Egyéni lista'!$B$4:$L$263,8,0),0)</f>
        <v>0</v>
      </c>
      <c r="J111" s="132">
        <f>IFERROR(VLOOKUP(B111,'Egyéni lista'!$B$4:$L$263,9,0),0)</f>
        <v>0</v>
      </c>
      <c r="K111" s="26">
        <f>IFERROR(VLOOKUP(B111,'Egyéni lista'!$B$4:$L$263,10,0),0)</f>
        <v>0</v>
      </c>
      <c r="L111" s="87">
        <f>IFERROR(VLOOKUP(B111,'Egyéni lista'!$B$4:$L$263,11,0),0)</f>
        <v>0</v>
      </c>
    </row>
    <row r="112" spans="1:12" ht="15" hidden="1" customHeight="1" x14ac:dyDescent="0.2">
      <c r="A112" s="80" t="s">
        <v>129</v>
      </c>
      <c r="B112" s="103"/>
      <c r="C112" s="81">
        <f>IFERROR(VLOOKUP(B112,'Egyéni lista'!$B$4:$L$263,2,0),0)</f>
        <v>0</v>
      </c>
      <c r="D112" s="82">
        <f>IFERROR(VLOOKUP(B112,'Egyéni lista'!$B$4:$L$263,3,0),0)</f>
        <v>0</v>
      </c>
      <c r="E112" s="7">
        <f>IFERROR(VLOOKUP(B112,'Egyéni lista'!$B$4:$L$263,4,0),0)</f>
        <v>0</v>
      </c>
      <c r="F112" s="7">
        <f>IFERROR(VLOOKUP(B112,'Egyéni lista'!$B$4:$L$263,5,0),0)</f>
        <v>0</v>
      </c>
      <c r="G112" s="7">
        <f>IFERROR(VLOOKUP(B112,'Egyéni lista'!$B$4:$L$263,6,0),0)</f>
        <v>0</v>
      </c>
      <c r="H112" s="7">
        <f>IFERROR(VLOOKUP(B112,'Egyéni lista'!$B$4:$L$263,7,0),0)</f>
        <v>0</v>
      </c>
      <c r="I112" s="124">
        <f>IFERROR(VLOOKUP(B112,'Egyéni lista'!$B$4:$L$263,8,0),0)</f>
        <v>0</v>
      </c>
      <c r="J112" s="132">
        <f>IFERROR(VLOOKUP(B112,'Egyéni lista'!$B$4:$L$263,9,0),0)</f>
        <v>0</v>
      </c>
      <c r="K112" s="26">
        <f>IFERROR(VLOOKUP(B112,'Egyéni lista'!$B$4:$L$263,10,0),0)</f>
        <v>0</v>
      </c>
      <c r="L112" s="87">
        <f>IFERROR(VLOOKUP(B112,'Egyéni lista'!$B$4:$L$263,11,0),0)</f>
        <v>0</v>
      </c>
    </row>
    <row r="113" spans="1:12" ht="15" hidden="1" customHeight="1" x14ac:dyDescent="0.2">
      <c r="A113" s="80" t="s">
        <v>130</v>
      </c>
      <c r="B113" s="103"/>
      <c r="C113" s="81">
        <f>IFERROR(VLOOKUP(B113,'Egyéni lista'!$B$4:$L$263,2,0),0)</f>
        <v>0</v>
      </c>
      <c r="D113" s="82">
        <f>IFERROR(VLOOKUP(B113,'Egyéni lista'!$B$4:$L$263,3,0),0)</f>
        <v>0</v>
      </c>
      <c r="E113" s="7">
        <f>IFERROR(VLOOKUP(B113,'Egyéni lista'!$B$4:$L$263,4,0),0)</f>
        <v>0</v>
      </c>
      <c r="F113" s="7">
        <f>IFERROR(VLOOKUP(B113,'Egyéni lista'!$B$4:$L$263,5,0),0)</f>
        <v>0</v>
      </c>
      <c r="G113" s="7">
        <f>IFERROR(VLOOKUP(B113,'Egyéni lista'!$B$4:$L$263,6,0),0)</f>
        <v>0</v>
      </c>
      <c r="H113" s="7">
        <f>IFERROR(VLOOKUP(B113,'Egyéni lista'!$B$4:$L$263,7,0),0)</f>
        <v>0</v>
      </c>
      <c r="I113" s="124">
        <f>IFERROR(VLOOKUP(B113,'Egyéni lista'!$B$4:$L$263,8,0),0)</f>
        <v>0</v>
      </c>
      <c r="J113" s="132">
        <f>IFERROR(VLOOKUP(B113,'Egyéni lista'!$B$4:$L$263,9,0),0)</f>
        <v>0</v>
      </c>
      <c r="K113" s="26">
        <f>IFERROR(VLOOKUP(B113,'Egyéni lista'!$B$4:$L$263,10,0),0)</f>
        <v>0</v>
      </c>
      <c r="L113" s="87">
        <f>IFERROR(VLOOKUP(B113,'Egyéni lista'!$B$4:$L$263,11,0),0)</f>
        <v>0</v>
      </c>
    </row>
    <row r="114" spans="1:12" ht="15" hidden="1" customHeight="1" x14ac:dyDescent="0.2">
      <c r="A114" s="80" t="s">
        <v>131</v>
      </c>
      <c r="B114" s="103"/>
      <c r="C114" s="81">
        <f>IFERROR(VLOOKUP(B114,'Egyéni lista'!$B$4:$L$263,2,0),0)</f>
        <v>0</v>
      </c>
      <c r="D114" s="82">
        <f>IFERROR(VLOOKUP(B114,'Egyéni lista'!$B$4:$L$263,3,0),0)</f>
        <v>0</v>
      </c>
      <c r="E114" s="7">
        <f>IFERROR(VLOOKUP(B114,'Egyéni lista'!$B$4:$L$263,4,0),0)</f>
        <v>0</v>
      </c>
      <c r="F114" s="7">
        <f>IFERROR(VLOOKUP(B114,'Egyéni lista'!$B$4:$L$263,5,0),0)</f>
        <v>0</v>
      </c>
      <c r="G114" s="7">
        <f>IFERROR(VLOOKUP(B114,'Egyéni lista'!$B$4:$L$263,6,0),0)</f>
        <v>0</v>
      </c>
      <c r="H114" s="7">
        <f>IFERROR(VLOOKUP(B114,'Egyéni lista'!$B$4:$L$263,7,0),0)</f>
        <v>0</v>
      </c>
      <c r="I114" s="124">
        <f>IFERROR(VLOOKUP(B114,'Egyéni lista'!$B$4:$L$263,8,0),0)</f>
        <v>0</v>
      </c>
      <c r="J114" s="132">
        <f>IFERROR(VLOOKUP(B114,'Egyéni lista'!$B$4:$L$263,9,0),0)</f>
        <v>0</v>
      </c>
      <c r="K114" s="26">
        <f>IFERROR(VLOOKUP(B114,'Egyéni lista'!$B$4:$L$263,10,0),0)</f>
        <v>0</v>
      </c>
      <c r="L114" s="87">
        <f>IFERROR(VLOOKUP(B114,'Egyéni lista'!$B$4:$L$263,11,0),0)</f>
        <v>0</v>
      </c>
    </row>
    <row r="115" spans="1:12" ht="15.75" hidden="1" customHeight="1" x14ac:dyDescent="0.2">
      <c r="A115" s="80" t="s">
        <v>132</v>
      </c>
      <c r="B115" s="103"/>
      <c r="C115" s="81">
        <f>IFERROR(VLOOKUP(B115,'Egyéni lista'!$B$4:$L$263,2,0),0)</f>
        <v>0</v>
      </c>
      <c r="D115" s="82">
        <f>IFERROR(VLOOKUP(B115,'Egyéni lista'!$B$4:$L$263,3,0),0)</f>
        <v>0</v>
      </c>
      <c r="E115" s="7">
        <f>IFERROR(VLOOKUP(B115,'Egyéni lista'!$B$4:$L$263,4,0),0)</f>
        <v>0</v>
      </c>
      <c r="F115" s="7">
        <f>IFERROR(VLOOKUP(B115,'Egyéni lista'!$B$4:$L$263,5,0),0)</f>
        <v>0</v>
      </c>
      <c r="G115" s="7">
        <f>IFERROR(VLOOKUP(B115,'Egyéni lista'!$B$4:$L$263,6,0),0)</f>
        <v>0</v>
      </c>
      <c r="H115" s="7">
        <f>IFERROR(VLOOKUP(B115,'Egyéni lista'!$B$4:$L$263,7,0),0)</f>
        <v>0</v>
      </c>
      <c r="I115" s="124">
        <f>IFERROR(VLOOKUP(B115,'Egyéni lista'!$B$4:$L$263,8,0),0)</f>
        <v>0</v>
      </c>
      <c r="J115" s="132">
        <f>IFERROR(VLOOKUP(B115,'Egyéni lista'!$B$4:$L$263,9,0),0)</f>
        <v>0</v>
      </c>
      <c r="K115" s="26">
        <f>IFERROR(VLOOKUP(B115,'Egyéni lista'!$B$4:$L$263,10,0),0)</f>
        <v>0</v>
      </c>
      <c r="L115" s="87">
        <f>IFERROR(VLOOKUP(B115,'Egyéni lista'!$B$4:$L$263,11,0),0)</f>
        <v>0</v>
      </c>
    </row>
    <row r="116" spans="1:12" ht="15" hidden="1" customHeight="1" x14ac:dyDescent="0.2">
      <c r="A116" s="80" t="s">
        <v>133</v>
      </c>
      <c r="B116" s="103"/>
      <c r="C116" s="81">
        <f>IFERROR(VLOOKUP(B116,'Egyéni lista'!$B$4:$L$263,2,0),0)</f>
        <v>0</v>
      </c>
      <c r="D116" s="82">
        <f>IFERROR(VLOOKUP(B116,'Egyéni lista'!$B$4:$L$263,3,0),0)</f>
        <v>0</v>
      </c>
      <c r="E116" s="7">
        <f>IFERROR(VLOOKUP(B116,'Egyéni lista'!$B$4:$L$263,4,0),0)</f>
        <v>0</v>
      </c>
      <c r="F116" s="7">
        <f>IFERROR(VLOOKUP(B116,'Egyéni lista'!$B$4:$L$263,5,0),0)</f>
        <v>0</v>
      </c>
      <c r="G116" s="7">
        <f>IFERROR(VLOOKUP(B116,'Egyéni lista'!$B$4:$L$263,6,0),0)</f>
        <v>0</v>
      </c>
      <c r="H116" s="7">
        <f>IFERROR(VLOOKUP(B116,'Egyéni lista'!$B$4:$L$263,7,0),0)</f>
        <v>0</v>
      </c>
      <c r="I116" s="124">
        <f>IFERROR(VLOOKUP(B116,'Egyéni lista'!$B$4:$L$263,8,0),0)</f>
        <v>0</v>
      </c>
      <c r="J116" s="132">
        <f>IFERROR(VLOOKUP(B116,'Egyéni lista'!$B$4:$L$263,9,0),0)</f>
        <v>0</v>
      </c>
      <c r="K116" s="26">
        <f>IFERROR(VLOOKUP(B116,'Egyéni lista'!$B$4:$L$263,10,0),0)</f>
        <v>0</v>
      </c>
      <c r="L116" s="87">
        <f>IFERROR(VLOOKUP(B116,'Egyéni lista'!$B$4:$L$263,11,0),0)</f>
        <v>0</v>
      </c>
    </row>
    <row r="117" spans="1:12" ht="15" hidden="1" customHeight="1" x14ac:dyDescent="0.2">
      <c r="A117" s="80" t="s">
        <v>134</v>
      </c>
      <c r="B117" s="103"/>
      <c r="C117" s="81">
        <f>IFERROR(VLOOKUP(B117,'Egyéni lista'!$B$4:$L$263,2,0),0)</f>
        <v>0</v>
      </c>
      <c r="D117" s="82">
        <f>IFERROR(VLOOKUP(B117,'Egyéni lista'!$B$4:$L$263,3,0),0)</f>
        <v>0</v>
      </c>
      <c r="E117" s="7">
        <f>IFERROR(VLOOKUP(B117,'Egyéni lista'!$B$4:$L$263,4,0),0)</f>
        <v>0</v>
      </c>
      <c r="F117" s="7">
        <f>IFERROR(VLOOKUP(B117,'Egyéni lista'!$B$4:$L$263,5,0),0)</f>
        <v>0</v>
      </c>
      <c r="G117" s="7">
        <f>IFERROR(VLOOKUP(B117,'Egyéni lista'!$B$4:$L$263,6,0),0)</f>
        <v>0</v>
      </c>
      <c r="H117" s="7">
        <f>IFERROR(VLOOKUP(B117,'Egyéni lista'!$B$4:$L$263,7,0),0)</f>
        <v>0</v>
      </c>
      <c r="I117" s="124">
        <f>IFERROR(VLOOKUP(B117,'Egyéni lista'!$B$4:$L$263,8,0),0)</f>
        <v>0</v>
      </c>
      <c r="J117" s="132">
        <f>IFERROR(VLOOKUP(B117,'Egyéni lista'!$B$4:$L$263,9,0),0)</f>
        <v>0</v>
      </c>
      <c r="K117" s="26">
        <f>IFERROR(VLOOKUP(B117,'Egyéni lista'!$B$4:$L$263,10,0),0)</f>
        <v>0</v>
      </c>
      <c r="L117" s="87">
        <f>IFERROR(VLOOKUP(B117,'Egyéni lista'!$B$4:$L$263,11,0),0)</f>
        <v>0</v>
      </c>
    </row>
    <row r="118" spans="1:12" ht="15" hidden="1" customHeight="1" x14ac:dyDescent="0.2">
      <c r="A118" s="80" t="s">
        <v>135</v>
      </c>
      <c r="B118" s="103"/>
      <c r="C118" s="81">
        <f>IFERROR(VLOOKUP(B118,'Egyéni lista'!$B$4:$L$263,2,0),0)</f>
        <v>0</v>
      </c>
      <c r="D118" s="82">
        <f>IFERROR(VLOOKUP(B118,'Egyéni lista'!$B$4:$L$263,3,0),0)</f>
        <v>0</v>
      </c>
      <c r="E118" s="7">
        <f>IFERROR(VLOOKUP(B118,'Egyéni lista'!$B$4:$L$263,4,0),0)</f>
        <v>0</v>
      </c>
      <c r="F118" s="7">
        <f>IFERROR(VLOOKUP(B118,'Egyéni lista'!$B$4:$L$263,5,0),0)</f>
        <v>0</v>
      </c>
      <c r="G118" s="7">
        <f>IFERROR(VLOOKUP(B118,'Egyéni lista'!$B$4:$L$263,6,0),0)</f>
        <v>0</v>
      </c>
      <c r="H118" s="7">
        <f>IFERROR(VLOOKUP(B118,'Egyéni lista'!$B$4:$L$263,7,0),0)</f>
        <v>0</v>
      </c>
      <c r="I118" s="124">
        <f>IFERROR(VLOOKUP(B118,'Egyéni lista'!$B$4:$L$263,8,0),0)</f>
        <v>0</v>
      </c>
      <c r="J118" s="132">
        <f>IFERROR(VLOOKUP(B118,'Egyéni lista'!$B$4:$L$263,9,0),0)</f>
        <v>0</v>
      </c>
      <c r="K118" s="26">
        <f>IFERROR(VLOOKUP(B118,'Egyéni lista'!$B$4:$L$263,10,0),0)</f>
        <v>0</v>
      </c>
      <c r="L118" s="87">
        <f>IFERROR(VLOOKUP(B118,'Egyéni lista'!$B$4:$L$263,11,0),0)</f>
        <v>0</v>
      </c>
    </row>
    <row r="119" spans="1:12" ht="15.75" hidden="1" customHeight="1" x14ac:dyDescent="0.2">
      <c r="A119" s="80" t="s">
        <v>136</v>
      </c>
      <c r="B119" s="103"/>
      <c r="C119" s="81">
        <f>IFERROR(VLOOKUP(B119,'Egyéni lista'!$B$4:$L$263,2,0),0)</f>
        <v>0</v>
      </c>
      <c r="D119" s="82">
        <f>IFERROR(VLOOKUP(B119,'Egyéni lista'!$B$4:$L$263,3,0),0)</f>
        <v>0</v>
      </c>
      <c r="E119" s="7">
        <f>IFERROR(VLOOKUP(B119,'Egyéni lista'!$B$4:$L$263,4,0),0)</f>
        <v>0</v>
      </c>
      <c r="F119" s="7">
        <f>IFERROR(VLOOKUP(B119,'Egyéni lista'!$B$4:$L$263,5,0),0)</f>
        <v>0</v>
      </c>
      <c r="G119" s="7">
        <f>IFERROR(VLOOKUP(B119,'Egyéni lista'!$B$4:$L$263,6,0),0)</f>
        <v>0</v>
      </c>
      <c r="H119" s="7">
        <f>IFERROR(VLOOKUP(B119,'Egyéni lista'!$B$4:$L$263,7,0),0)</f>
        <v>0</v>
      </c>
      <c r="I119" s="124">
        <f>IFERROR(VLOOKUP(B119,'Egyéni lista'!$B$4:$L$263,8,0),0)</f>
        <v>0</v>
      </c>
      <c r="J119" s="132">
        <f>IFERROR(VLOOKUP(B119,'Egyéni lista'!$B$4:$L$263,9,0),0)</f>
        <v>0</v>
      </c>
      <c r="K119" s="26">
        <f>IFERROR(VLOOKUP(B119,'Egyéni lista'!$B$4:$L$263,10,0),0)</f>
        <v>0</v>
      </c>
      <c r="L119" s="87">
        <f>IFERROR(VLOOKUP(B119,'Egyéni lista'!$B$4:$L$263,11,0),0)</f>
        <v>0</v>
      </c>
    </row>
    <row r="120" spans="1:12" ht="15" hidden="1" customHeight="1" x14ac:dyDescent="0.2">
      <c r="A120" s="80" t="s">
        <v>137</v>
      </c>
      <c r="B120" s="103"/>
      <c r="C120" s="81">
        <f>IFERROR(VLOOKUP(B120,'Egyéni lista'!$B$4:$L$263,2,0),0)</f>
        <v>0</v>
      </c>
      <c r="D120" s="82">
        <f>IFERROR(VLOOKUP(B120,'Egyéni lista'!$B$4:$L$263,3,0),0)</f>
        <v>0</v>
      </c>
      <c r="E120" s="7">
        <f>IFERROR(VLOOKUP(B120,'Egyéni lista'!$B$4:$L$263,4,0),0)</f>
        <v>0</v>
      </c>
      <c r="F120" s="7">
        <f>IFERROR(VLOOKUP(B120,'Egyéni lista'!$B$4:$L$263,5,0),0)</f>
        <v>0</v>
      </c>
      <c r="G120" s="7">
        <f>IFERROR(VLOOKUP(B120,'Egyéni lista'!$B$4:$L$263,6,0),0)</f>
        <v>0</v>
      </c>
      <c r="H120" s="7">
        <f>IFERROR(VLOOKUP(B120,'Egyéni lista'!$B$4:$L$263,7,0),0)</f>
        <v>0</v>
      </c>
      <c r="I120" s="124">
        <f>IFERROR(VLOOKUP(B120,'Egyéni lista'!$B$4:$L$263,8,0),0)</f>
        <v>0</v>
      </c>
      <c r="J120" s="132">
        <f>IFERROR(VLOOKUP(B120,'Egyéni lista'!$B$4:$L$263,9,0),0)</f>
        <v>0</v>
      </c>
      <c r="K120" s="26">
        <f>IFERROR(VLOOKUP(B120,'Egyéni lista'!$B$4:$L$263,10,0),0)</f>
        <v>0</v>
      </c>
      <c r="L120" s="87">
        <f>IFERROR(VLOOKUP(B120,'Egyéni lista'!$B$4:$L$263,11,0),0)</f>
        <v>0</v>
      </c>
    </row>
    <row r="121" spans="1:12" ht="15" hidden="1" customHeight="1" x14ac:dyDescent="0.2">
      <c r="A121" s="80" t="s">
        <v>138</v>
      </c>
      <c r="B121" s="103"/>
      <c r="C121" s="81">
        <f>IFERROR(VLOOKUP(B121,'Egyéni lista'!$B$4:$L$263,2,0),0)</f>
        <v>0</v>
      </c>
      <c r="D121" s="82">
        <f>IFERROR(VLOOKUP(B121,'Egyéni lista'!$B$4:$L$263,3,0),0)</f>
        <v>0</v>
      </c>
      <c r="E121" s="7">
        <f>IFERROR(VLOOKUP(B121,'Egyéni lista'!$B$4:$L$263,4,0),0)</f>
        <v>0</v>
      </c>
      <c r="F121" s="7">
        <f>IFERROR(VLOOKUP(B121,'Egyéni lista'!$B$4:$L$263,5,0),0)</f>
        <v>0</v>
      </c>
      <c r="G121" s="7">
        <f>IFERROR(VLOOKUP(B121,'Egyéni lista'!$B$4:$L$263,6,0),0)</f>
        <v>0</v>
      </c>
      <c r="H121" s="7">
        <f>IFERROR(VLOOKUP(B121,'Egyéni lista'!$B$4:$L$263,7,0),0)</f>
        <v>0</v>
      </c>
      <c r="I121" s="124">
        <f>IFERROR(VLOOKUP(B121,'Egyéni lista'!$B$4:$L$263,8,0),0)</f>
        <v>0</v>
      </c>
      <c r="J121" s="132">
        <f>IFERROR(VLOOKUP(B121,'Egyéni lista'!$B$4:$L$263,9,0),0)</f>
        <v>0</v>
      </c>
      <c r="K121" s="26">
        <f>IFERROR(VLOOKUP(B121,'Egyéni lista'!$B$4:$L$263,10,0),0)</f>
        <v>0</v>
      </c>
      <c r="L121" s="87">
        <f>IFERROR(VLOOKUP(B121,'Egyéni lista'!$B$4:$L$263,11,0),0)</f>
        <v>0</v>
      </c>
    </row>
    <row r="122" spans="1:12" ht="15" hidden="1" customHeight="1" x14ac:dyDescent="0.2">
      <c r="A122" s="80" t="s">
        <v>139</v>
      </c>
      <c r="B122" s="103"/>
      <c r="C122" s="81">
        <f>IFERROR(VLOOKUP(B122,'Egyéni lista'!$B$4:$L$263,2,0),0)</f>
        <v>0</v>
      </c>
      <c r="D122" s="82">
        <f>IFERROR(VLOOKUP(B122,'Egyéni lista'!$B$4:$L$263,3,0),0)</f>
        <v>0</v>
      </c>
      <c r="E122" s="7">
        <f>IFERROR(VLOOKUP(B122,'Egyéni lista'!$B$4:$L$263,4,0),0)</f>
        <v>0</v>
      </c>
      <c r="F122" s="7">
        <f>IFERROR(VLOOKUP(B122,'Egyéni lista'!$B$4:$L$263,5,0),0)</f>
        <v>0</v>
      </c>
      <c r="G122" s="7">
        <f>IFERROR(VLOOKUP(B122,'Egyéni lista'!$B$4:$L$263,6,0),0)</f>
        <v>0</v>
      </c>
      <c r="H122" s="7">
        <f>IFERROR(VLOOKUP(B122,'Egyéni lista'!$B$4:$L$263,7,0),0)</f>
        <v>0</v>
      </c>
      <c r="I122" s="124">
        <f>IFERROR(VLOOKUP(B122,'Egyéni lista'!$B$4:$L$263,8,0),0)</f>
        <v>0</v>
      </c>
      <c r="J122" s="132">
        <f>IFERROR(VLOOKUP(B122,'Egyéni lista'!$B$4:$L$263,9,0),0)</f>
        <v>0</v>
      </c>
      <c r="K122" s="26">
        <f>IFERROR(VLOOKUP(B122,'Egyéni lista'!$B$4:$L$263,10,0),0)</f>
        <v>0</v>
      </c>
      <c r="L122" s="87">
        <f>IFERROR(VLOOKUP(B122,'Egyéni lista'!$B$4:$L$263,11,0),0)</f>
        <v>0</v>
      </c>
    </row>
    <row r="123" spans="1:12" ht="15.75" hidden="1" customHeight="1" x14ac:dyDescent="0.2">
      <c r="A123" s="80" t="s">
        <v>140</v>
      </c>
      <c r="B123" s="103"/>
      <c r="C123" s="81">
        <f>IFERROR(VLOOKUP(B123,'Egyéni lista'!$B$4:$L$263,2,0),0)</f>
        <v>0</v>
      </c>
      <c r="D123" s="82">
        <f>IFERROR(VLOOKUP(B123,'Egyéni lista'!$B$4:$L$263,3,0),0)</f>
        <v>0</v>
      </c>
      <c r="E123" s="7">
        <f>IFERROR(VLOOKUP(B123,'Egyéni lista'!$B$4:$L$263,4,0),0)</f>
        <v>0</v>
      </c>
      <c r="F123" s="7">
        <f>IFERROR(VLOOKUP(B123,'Egyéni lista'!$B$4:$L$263,5,0),0)</f>
        <v>0</v>
      </c>
      <c r="G123" s="7">
        <f>IFERROR(VLOOKUP(B123,'Egyéni lista'!$B$4:$L$263,6,0),0)</f>
        <v>0</v>
      </c>
      <c r="H123" s="7">
        <f>IFERROR(VLOOKUP(B123,'Egyéni lista'!$B$4:$L$263,7,0),0)</f>
        <v>0</v>
      </c>
      <c r="I123" s="124">
        <f>IFERROR(VLOOKUP(B123,'Egyéni lista'!$B$4:$L$263,8,0),0)</f>
        <v>0</v>
      </c>
      <c r="J123" s="132">
        <f>IFERROR(VLOOKUP(B123,'Egyéni lista'!$B$4:$L$263,9,0),0)</f>
        <v>0</v>
      </c>
      <c r="K123" s="26">
        <f>IFERROR(VLOOKUP(B123,'Egyéni lista'!$B$4:$L$263,10,0),0)</f>
        <v>0</v>
      </c>
      <c r="L123" s="87">
        <f>IFERROR(VLOOKUP(B123,'Egyéni lista'!$B$4:$L$263,11,0),0)</f>
        <v>0</v>
      </c>
    </row>
    <row r="124" spans="1:12" ht="15" hidden="1" customHeight="1" x14ac:dyDescent="0.2">
      <c r="A124" s="80" t="s">
        <v>141</v>
      </c>
      <c r="B124" s="103"/>
      <c r="C124" s="81">
        <f>IFERROR(VLOOKUP(B124,'Egyéni lista'!$B$4:$L$263,2,0),0)</f>
        <v>0</v>
      </c>
      <c r="D124" s="82">
        <f>IFERROR(VLOOKUP(B124,'Egyéni lista'!$B$4:$L$263,3,0),0)</f>
        <v>0</v>
      </c>
      <c r="E124" s="7">
        <f>IFERROR(VLOOKUP(B124,'Egyéni lista'!$B$4:$L$263,4,0),0)</f>
        <v>0</v>
      </c>
      <c r="F124" s="7">
        <f>IFERROR(VLOOKUP(B124,'Egyéni lista'!$B$4:$L$263,5,0),0)</f>
        <v>0</v>
      </c>
      <c r="G124" s="7">
        <f>IFERROR(VLOOKUP(B124,'Egyéni lista'!$B$4:$L$263,6,0),0)</f>
        <v>0</v>
      </c>
      <c r="H124" s="7">
        <f>IFERROR(VLOOKUP(B124,'Egyéni lista'!$B$4:$L$263,7,0),0)</f>
        <v>0</v>
      </c>
      <c r="I124" s="124">
        <f>IFERROR(VLOOKUP(B124,'Egyéni lista'!$B$4:$L$263,8,0),0)</f>
        <v>0</v>
      </c>
      <c r="J124" s="132">
        <f>IFERROR(VLOOKUP(B124,'Egyéni lista'!$B$4:$L$263,9,0),0)</f>
        <v>0</v>
      </c>
      <c r="K124" s="26">
        <f>IFERROR(VLOOKUP(B124,'Egyéni lista'!$B$4:$L$263,10,0),0)</f>
        <v>0</v>
      </c>
      <c r="L124" s="87">
        <f>IFERROR(VLOOKUP(B124,'Egyéni lista'!$B$4:$L$263,11,0),0)</f>
        <v>0</v>
      </c>
    </row>
    <row r="125" spans="1:12" ht="15" hidden="1" customHeight="1" x14ac:dyDescent="0.2">
      <c r="A125" s="80" t="s">
        <v>142</v>
      </c>
      <c r="B125" s="103"/>
      <c r="C125" s="81">
        <f>IFERROR(VLOOKUP(B125,'Egyéni lista'!$B$4:$L$263,2,0),0)</f>
        <v>0</v>
      </c>
      <c r="D125" s="82">
        <f>IFERROR(VLOOKUP(B125,'Egyéni lista'!$B$4:$L$263,3,0),0)</f>
        <v>0</v>
      </c>
      <c r="E125" s="7">
        <f>IFERROR(VLOOKUP(B125,'Egyéni lista'!$B$4:$L$263,4,0),0)</f>
        <v>0</v>
      </c>
      <c r="F125" s="7">
        <f>IFERROR(VLOOKUP(B125,'Egyéni lista'!$B$4:$L$263,5,0),0)</f>
        <v>0</v>
      </c>
      <c r="G125" s="7">
        <f>IFERROR(VLOOKUP(B125,'Egyéni lista'!$B$4:$L$263,6,0),0)</f>
        <v>0</v>
      </c>
      <c r="H125" s="7">
        <f>IFERROR(VLOOKUP(B125,'Egyéni lista'!$B$4:$L$263,7,0),0)</f>
        <v>0</v>
      </c>
      <c r="I125" s="124">
        <f>IFERROR(VLOOKUP(B125,'Egyéni lista'!$B$4:$L$263,8,0),0)</f>
        <v>0</v>
      </c>
      <c r="J125" s="132">
        <f>IFERROR(VLOOKUP(B125,'Egyéni lista'!$B$4:$L$263,9,0),0)</f>
        <v>0</v>
      </c>
      <c r="K125" s="26">
        <f>IFERROR(VLOOKUP(B125,'Egyéni lista'!$B$4:$L$263,10,0),0)</f>
        <v>0</v>
      </c>
      <c r="L125" s="87">
        <f>IFERROR(VLOOKUP(B125,'Egyéni lista'!$B$4:$L$263,11,0),0)</f>
        <v>0</v>
      </c>
    </row>
    <row r="126" spans="1:12" ht="15" hidden="1" customHeight="1" x14ac:dyDescent="0.2">
      <c r="A126" s="80" t="s">
        <v>143</v>
      </c>
      <c r="B126" s="103"/>
      <c r="C126" s="81">
        <f>IFERROR(VLOOKUP(B126,'Egyéni lista'!$B$4:$L$263,2,0),0)</f>
        <v>0</v>
      </c>
      <c r="D126" s="82">
        <f>IFERROR(VLOOKUP(B126,'Egyéni lista'!$B$4:$L$263,3,0),0)</f>
        <v>0</v>
      </c>
      <c r="E126" s="7">
        <f>IFERROR(VLOOKUP(B126,'Egyéni lista'!$B$4:$L$263,4,0),0)</f>
        <v>0</v>
      </c>
      <c r="F126" s="7">
        <f>IFERROR(VLOOKUP(B126,'Egyéni lista'!$B$4:$L$263,5,0),0)</f>
        <v>0</v>
      </c>
      <c r="G126" s="7">
        <f>IFERROR(VLOOKUP(B126,'Egyéni lista'!$B$4:$L$263,6,0),0)</f>
        <v>0</v>
      </c>
      <c r="H126" s="7">
        <f>IFERROR(VLOOKUP(B126,'Egyéni lista'!$B$4:$L$263,7,0),0)</f>
        <v>0</v>
      </c>
      <c r="I126" s="124">
        <f>IFERROR(VLOOKUP(B126,'Egyéni lista'!$B$4:$L$263,8,0),0)</f>
        <v>0</v>
      </c>
      <c r="J126" s="132">
        <f>IFERROR(VLOOKUP(B126,'Egyéni lista'!$B$4:$L$263,9,0),0)</f>
        <v>0</v>
      </c>
      <c r="K126" s="26">
        <f>IFERROR(VLOOKUP(B126,'Egyéni lista'!$B$4:$L$263,10,0),0)</f>
        <v>0</v>
      </c>
      <c r="L126" s="87">
        <f>IFERROR(VLOOKUP(B126,'Egyéni lista'!$B$4:$L$263,11,0),0)</f>
        <v>0</v>
      </c>
    </row>
    <row r="127" spans="1:12" ht="15.75" hidden="1" customHeight="1" x14ac:dyDescent="0.2">
      <c r="A127" s="80" t="s">
        <v>144</v>
      </c>
      <c r="B127" s="103"/>
      <c r="C127" s="81">
        <f>IFERROR(VLOOKUP(B127,'Egyéni lista'!$B$4:$L$263,2,0),0)</f>
        <v>0</v>
      </c>
      <c r="D127" s="82">
        <f>IFERROR(VLOOKUP(B127,'Egyéni lista'!$B$4:$L$263,3,0),0)</f>
        <v>0</v>
      </c>
      <c r="E127" s="7">
        <f>IFERROR(VLOOKUP(B127,'Egyéni lista'!$B$4:$L$263,4,0),0)</f>
        <v>0</v>
      </c>
      <c r="F127" s="7">
        <f>IFERROR(VLOOKUP(B127,'Egyéni lista'!$B$4:$L$263,5,0),0)</f>
        <v>0</v>
      </c>
      <c r="G127" s="7">
        <f>IFERROR(VLOOKUP(B127,'Egyéni lista'!$B$4:$L$263,6,0),0)</f>
        <v>0</v>
      </c>
      <c r="H127" s="7">
        <f>IFERROR(VLOOKUP(B127,'Egyéni lista'!$B$4:$L$263,7,0),0)</f>
        <v>0</v>
      </c>
      <c r="I127" s="124">
        <f>IFERROR(VLOOKUP(B127,'Egyéni lista'!$B$4:$L$263,8,0),0)</f>
        <v>0</v>
      </c>
      <c r="J127" s="132">
        <f>IFERROR(VLOOKUP(B127,'Egyéni lista'!$B$4:$L$263,9,0),0)</f>
        <v>0</v>
      </c>
      <c r="K127" s="26">
        <f>IFERROR(VLOOKUP(B127,'Egyéni lista'!$B$4:$L$263,10,0),0)</f>
        <v>0</v>
      </c>
      <c r="L127" s="87">
        <f>IFERROR(VLOOKUP(B127,'Egyéni lista'!$B$4:$L$263,11,0),0)</f>
        <v>0</v>
      </c>
    </row>
    <row r="128" spans="1:12" ht="15" hidden="1" customHeight="1" x14ac:dyDescent="0.2">
      <c r="A128" s="80" t="s">
        <v>145</v>
      </c>
      <c r="B128" s="103"/>
      <c r="C128" s="81">
        <f>IFERROR(VLOOKUP(B128,'Egyéni lista'!$B$4:$L$263,2,0),0)</f>
        <v>0</v>
      </c>
      <c r="D128" s="82">
        <f>IFERROR(VLOOKUP(B128,'Egyéni lista'!$B$4:$L$263,3,0),0)</f>
        <v>0</v>
      </c>
      <c r="E128" s="7">
        <f>IFERROR(VLOOKUP(B128,'Egyéni lista'!$B$4:$L$263,4,0),0)</f>
        <v>0</v>
      </c>
      <c r="F128" s="7">
        <f>IFERROR(VLOOKUP(B128,'Egyéni lista'!$B$4:$L$263,5,0),0)</f>
        <v>0</v>
      </c>
      <c r="G128" s="7">
        <f>IFERROR(VLOOKUP(B128,'Egyéni lista'!$B$4:$L$263,6,0),0)</f>
        <v>0</v>
      </c>
      <c r="H128" s="7">
        <f>IFERROR(VLOOKUP(B128,'Egyéni lista'!$B$4:$L$263,7,0),0)</f>
        <v>0</v>
      </c>
      <c r="I128" s="124">
        <f>IFERROR(VLOOKUP(B128,'Egyéni lista'!$B$4:$L$263,8,0),0)</f>
        <v>0</v>
      </c>
      <c r="J128" s="132">
        <f>IFERROR(VLOOKUP(B128,'Egyéni lista'!$B$4:$L$263,9,0),0)</f>
        <v>0</v>
      </c>
      <c r="K128" s="26">
        <f>IFERROR(VLOOKUP(B128,'Egyéni lista'!$B$4:$L$263,10,0),0)</f>
        <v>0</v>
      </c>
      <c r="L128" s="87">
        <f>IFERROR(VLOOKUP(B128,'Egyéni lista'!$B$4:$L$263,11,0),0)</f>
        <v>0</v>
      </c>
    </row>
    <row r="129" spans="1:12" ht="15" hidden="1" customHeight="1" x14ac:dyDescent="0.2">
      <c r="A129" s="80" t="s">
        <v>146</v>
      </c>
      <c r="B129" s="103"/>
      <c r="C129" s="81">
        <f>IFERROR(VLOOKUP(B129,'Egyéni lista'!$B$4:$L$263,2,0),0)</f>
        <v>0</v>
      </c>
      <c r="D129" s="82">
        <f>IFERROR(VLOOKUP(B129,'Egyéni lista'!$B$4:$L$263,3,0),0)</f>
        <v>0</v>
      </c>
      <c r="E129" s="7">
        <f>IFERROR(VLOOKUP(B129,'Egyéni lista'!$B$4:$L$263,4,0),0)</f>
        <v>0</v>
      </c>
      <c r="F129" s="7">
        <f>IFERROR(VLOOKUP(B129,'Egyéni lista'!$B$4:$L$263,5,0),0)</f>
        <v>0</v>
      </c>
      <c r="G129" s="7">
        <f>IFERROR(VLOOKUP(B129,'Egyéni lista'!$B$4:$L$263,6,0),0)</f>
        <v>0</v>
      </c>
      <c r="H129" s="7">
        <f>IFERROR(VLOOKUP(B129,'Egyéni lista'!$B$4:$L$263,7,0),0)</f>
        <v>0</v>
      </c>
      <c r="I129" s="124">
        <f>IFERROR(VLOOKUP(B129,'Egyéni lista'!$B$4:$L$263,8,0),0)</f>
        <v>0</v>
      </c>
      <c r="J129" s="132">
        <f>IFERROR(VLOOKUP(B129,'Egyéni lista'!$B$4:$L$263,9,0),0)</f>
        <v>0</v>
      </c>
      <c r="K129" s="26">
        <f>IFERROR(VLOOKUP(B129,'Egyéni lista'!$B$4:$L$263,10,0),0)</f>
        <v>0</v>
      </c>
      <c r="L129" s="87">
        <f>IFERROR(VLOOKUP(B129,'Egyéni lista'!$B$4:$L$263,11,0),0)</f>
        <v>0</v>
      </c>
    </row>
    <row r="130" spans="1:12" ht="15" hidden="1" customHeight="1" x14ac:dyDescent="0.2">
      <c r="A130" s="80" t="s">
        <v>147</v>
      </c>
      <c r="B130" s="103"/>
      <c r="C130" s="81">
        <f>IFERROR(VLOOKUP(B130,'Egyéni lista'!$B$4:$L$263,2,0),0)</f>
        <v>0</v>
      </c>
      <c r="D130" s="82">
        <f>IFERROR(VLOOKUP(B130,'Egyéni lista'!$B$4:$L$263,3,0),0)</f>
        <v>0</v>
      </c>
      <c r="E130" s="7">
        <f>IFERROR(VLOOKUP(B130,'Egyéni lista'!$B$4:$L$263,4,0),0)</f>
        <v>0</v>
      </c>
      <c r="F130" s="7">
        <f>IFERROR(VLOOKUP(B130,'Egyéni lista'!$B$4:$L$263,5,0),0)</f>
        <v>0</v>
      </c>
      <c r="G130" s="7">
        <f>IFERROR(VLOOKUP(B130,'Egyéni lista'!$B$4:$L$263,6,0),0)</f>
        <v>0</v>
      </c>
      <c r="H130" s="7">
        <f>IFERROR(VLOOKUP(B130,'Egyéni lista'!$B$4:$L$263,7,0),0)</f>
        <v>0</v>
      </c>
      <c r="I130" s="124">
        <f>IFERROR(VLOOKUP(B130,'Egyéni lista'!$B$4:$L$263,8,0),0)</f>
        <v>0</v>
      </c>
      <c r="J130" s="132">
        <f>IFERROR(VLOOKUP(B130,'Egyéni lista'!$B$4:$L$263,9,0),0)</f>
        <v>0</v>
      </c>
      <c r="K130" s="26">
        <f>IFERROR(VLOOKUP(B130,'Egyéni lista'!$B$4:$L$263,10,0),0)</f>
        <v>0</v>
      </c>
      <c r="L130" s="87">
        <f>IFERROR(VLOOKUP(B130,'Egyéni lista'!$B$4:$L$263,11,0),0)</f>
        <v>0</v>
      </c>
    </row>
    <row r="131" spans="1:12" ht="15.75" hidden="1" customHeight="1" x14ac:dyDescent="0.2">
      <c r="A131" s="80" t="s">
        <v>148</v>
      </c>
      <c r="B131" s="103"/>
      <c r="C131" s="81">
        <f>IFERROR(VLOOKUP(B131,'Egyéni lista'!$B$4:$L$263,2,0),0)</f>
        <v>0</v>
      </c>
      <c r="D131" s="82">
        <f>IFERROR(VLOOKUP(B131,'Egyéni lista'!$B$4:$L$263,3,0),0)</f>
        <v>0</v>
      </c>
      <c r="E131" s="7">
        <f>IFERROR(VLOOKUP(B131,'Egyéni lista'!$B$4:$L$263,4,0),0)</f>
        <v>0</v>
      </c>
      <c r="F131" s="7">
        <f>IFERROR(VLOOKUP(B131,'Egyéni lista'!$B$4:$L$263,5,0),0)</f>
        <v>0</v>
      </c>
      <c r="G131" s="7">
        <f>IFERROR(VLOOKUP(B131,'Egyéni lista'!$B$4:$L$263,6,0),0)</f>
        <v>0</v>
      </c>
      <c r="H131" s="7">
        <f>IFERROR(VLOOKUP(B131,'Egyéni lista'!$B$4:$L$263,7,0),0)</f>
        <v>0</v>
      </c>
      <c r="I131" s="124">
        <f>IFERROR(VLOOKUP(B131,'Egyéni lista'!$B$4:$L$263,8,0),0)</f>
        <v>0</v>
      </c>
      <c r="J131" s="132">
        <f>IFERROR(VLOOKUP(B131,'Egyéni lista'!$B$4:$L$263,9,0),0)</f>
        <v>0</v>
      </c>
      <c r="K131" s="26">
        <f>IFERROR(VLOOKUP(B131,'Egyéni lista'!$B$4:$L$263,10,0),0)</f>
        <v>0</v>
      </c>
      <c r="L131" s="87">
        <f>IFERROR(VLOOKUP(B131,'Egyéni lista'!$B$4:$L$263,11,0),0)</f>
        <v>0</v>
      </c>
    </row>
    <row r="132" spans="1:12" ht="15" hidden="1" customHeight="1" x14ac:dyDescent="0.2">
      <c r="A132" s="80" t="s">
        <v>149</v>
      </c>
      <c r="B132" s="103"/>
      <c r="C132" s="81">
        <f>IFERROR(VLOOKUP(B132,'Egyéni lista'!$B$4:$L$263,2,0),0)</f>
        <v>0</v>
      </c>
      <c r="D132" s="82">
        <f>IFERROR(VLOOKUP(B132,'Egyéni lista'!$B$4:$L$263,3,0),0)</f>
        <v>0</v>
      </c>
      <c r="E132" s="7">
        <f>IFERROR(VLOOKUP(B132,'Egyéni lista'!$B$4:$L$263,4,0),0)</f>
        <v>0</v>
      </c>
      <c r="F132" s="7">
        <f>IFERROR(VLOOKUP(B132,'Egyéni lista'!$B$4:$L$263,5,0),0)</f>
        <v>0</v>
      </c>
      <c r="G132" s="7">
        <f>IFERROR(VLOOKUP(B132,'Egyéni lista'!$B$4:$L$263,6,0),0)</f>
        <v>0</v>
      </c>
      <c r="H132" s="7">
        <f>IFERROR(VLOOKUP(B132,'Egyéni lista'!$B$4:$L$263,7,0),0)</f>
        <v>0</v>
      </c>
      <c r="I132" s="124">
        <f>IFERROR(VLOOKUP(B132,'Egyéni lista'!$B$4:$L$263,8,0),0)</f>
        <v>0</v>
      </c>
      <c r="J132" s="132">
        <f>IFERROR(VLOOKUP(B132,'Egyéni lista'!$B$4:$L$263,9,0),0)</f>
        <v>0</v>
      </c>
      <c r="K132" s="26">
        <f>IFERROR(VLOOKUP(B132,'Egyéni lista'!$B$4:$L$263,10,0),0)</f>
        <v>0</v>
      </c>
      <c r="L132" s="87">
        <f>IFERROR(VLOOKUP(B132,'Egyéni lista'!$B$4:$L$263,11,0),0)</f>
        <v>0</v>
      </c>
    </row>
    <row r="133" spans="1:12" ht="15" hidden="1" customHeight="1" x14ac:dyDescent="0.2">
      <c r="A133" s="80" t="s">
        <v>150</v>
      </c>
      <c r="B133" s="103"/>
      <c r="C133" s="81">
        <f>IFERROR(VLOOKUP(B133,'Egyéni lista'!$B$4:$L$263,2,0),0)</f>
        <v>0</v>
      </c>
      <c r="D133" s="82">
        <f>IFERROR(VLOOKUP(B133,'Egyéni lista'!$B$4:$L$263,3,0),0)</f>
        <v>0</v>
      </c>
      <c r="E133" s="7">
        <f>IFERROR(VLOOKUP(B133,'Egyéni lista'!$B$4:$L$263,4,0),0)</f>
        <v>0</v>
      </c>
      <c r="F133" s="7">
        <f>IFERROR(VLOOKUP(B133,'Egyéni lista'!$B$4:$L$263,5,0),0)</f>
        <v>0</v>
      </c>
      <c r="G133" s="7">
        <f>IFERROR(VLOOKUP(B133,'Egyéni lista'!$B$4:$L$263,6,0),0)</f>
        <v>0</v>
      </c>
      <c r="H133" s="7">
        <f>IFERROR(VLOOKUP(B133,'Egyéni lista'!$B$4:$L$263,7,0),0)</f>
        <v>0</v>
      </c>
      <c r="I133" s="124">
        <f>IFERROR(VLOOKUP(B133,'Egyéni lista'!$B$4:$L$263,8,0),0)</f>
        <v>0</v>
      </c>
      <c r="J133" s="132">
        <f>IFERROR(VLOOKUP(B133,'Egyéni lista'!$B$4:$L$263,9,0),0)</f>
        <v>0</v>
      </c>
      <c r="K133" s="26">
        <f>IFERROR(VLOOKUP(B133,'Egyéni lista'!$B$4:$L$263,10,0),0)</f>
        <v>0</v>
      </c>
      <c r="L133" s="87">
        <f>IFERROR(VLOOKUP(B133,'Egyéni lista'!$B$4:$L$263,11,0),0)</f>
        <v>0</v>
      </c>
    </row>
    <row r="134" spans="1:12" ht="15" hidden="1" customHeight="1" x14ac:dyDescent="0.2">
      <c r="A134" s="80" t="s">
        <v>151</v>
      </c>
      <c r="B134" s="103"/>
      <c r="C134" s="81">
        <f>IFERROR(VLOOKUP(B134,'Egyéni lista'!$B$4:$L$263,2,0),0)</f>
        <v>0</v>
      </c>
      <c r="D134" s="82">
        <f>IFERROR(VLOOKUP(B134,'Egyéni lista'!$B$4:$L$263,3,0),0)</f>
        <v>0</v>
      </c>
      <c r="E134" s="7">
        <f>IFERROR(VLOOKUP(B134,'Egyéni lista'!$B$4:$L$263,4,0),0)</f>
        <v>0</v>
      </c>
      <c r="F134" s="7">
        <f>IFERROR(VLOOKUP(B134,'Egyéni lista'!$B$4:$L$263,5,0),0)</f>
        <v>0</v>
      </c>
      <c r="G134" s="7">
        <f>IFERROR(VLOOKUP(B134,'Egyéni lista'!$B$4:$L$263,6,0),0)</f>
        <v>0</v>
      </c>
      <c r="H134" s="7">
        <f>IFERROR(VLOOKUP(B134,'Egyéni lista'!$B$4:$L$263,7,0),0)</f>
        <v>0</v>
      </c>
      <c r="I134" s="124">
        <f>IFERROR(VLOOKUP(B134,'Egyéni lista'!$B$4:$L$263,8,0),0)</f>
        <v>0</v>
      </c>
      <c r="J134" s="132">
        <f>IFERROR(VLOOKUP(B134,'Egyéni lista'!$B$4:$L$263,9,0),0)</f>
        <v>0</v>
      </c>
      <c r="K134" s="26">
        <f>IFERROR(VLOOKUP(B134,'Egyéni lista'!$B$4:$L$263,10,0),0)</f>
        <v>0</v>
      </c>
      <c r="L134" s="87">
        <f>IFERROR(VLOOKUP(B134,'Egyéni lista'!$B$4:$L$263,11,0),0)</f>
        <v>0</v>
      </c>
    </row>
    <row r="135" spans="1:12" ht="15.75" hidden="1" customHeight="1" x14ac:dyDescent="0.2">
      <c r="A135" s="80" t="s">
        <v>152</v>
      </c>
      <c r="B135" s="103"/>
      <c r="C135" s="81">
        <f>IFERROR(VLOOKUP(B135,'Egyéni lista'!$B$4:$L$263,2,0),0)</f>
        <v>0</v>
      </c>
      <c r="D135" s="82">
        <f>IFERROR(VLOOKUP(B135,'Egyéni lista'!$B$4:$L$263,3,0),0)</f>
        <v>0</v>
      </c>
      <c r="E135" s="7">
        <f>IFERROR(VLOOKUP(B135,'Egyéni lista'!$B$4:$L$263,4,0),0)</f>
        <v>0</v>
      </c>
      <c r="F135" s="7">
        <f>IFERROR(VLOOKUP(B135,'Egyéni lista'!$B$4:$L$263,5,0),0)</f>
        <v>0</v>
      </c>
      <c r="G135" s="7">
        <f>IFERROR(VLOOKUP(B135,'Egyéni lista'!$B$4:$L$263,6,0),0)</f>
        <v>0</v>
      </c>
      <c r="H135" s="7">
        <f>IFERROR(VLOOKUP(B135,'Egyéni lista'!$B$4:$L$263,7,0),0)</f>
        <v>0</v>
      </c>
      <c r="I135" s="124">
        <f>IFERROR(VLOOKUP(B135,'Egyéni lista'!$B$4:$L$263,8,0),0)</f>
        <v>0</v>
      </c>
      <c r="J135" s="132">
        <f>IFERROR(VLOOKUP(B135,'Egyéni lista'!$B$4:$L$263,9,0),0)</f>
        <v>0</v>
      </c>
      <c r="K135" s="26">
        <f>IFERROR(VLOOKUP(B135,'Egyéni lista'!$B$4:$L$263,10,0),0)</f>
        <v>0</v>
      </c>
      <c r="L135" s="87">
        <f>IFERROR(VLOOKUP(B135,'Egyéni lista'!$B$4:$L$263,11,0),0)</f>
        <v>0</v>
      </c>
    </row>
    <row r="136" spans="1:12" ht="15" hidden="1" customHeight="1" x14ac:dyDescent="0.2">
      <c r="A136" s="80" t="s">
        <v>153</v>
      </c>
      <c r="B136" s="103"/>
      <c r="C136" s="81">
        <f>IFERROR(VLOOKUP(B136,'Egyéni lista'!$B$4:$L$263,2,0),0)</f>
        <v>0</v>
      </c>
      <c r="D136" s="82">
        <f>IFERROR(VLOOKUP(B136,'Egyéni lista'!$B$4:$L$263,3,0),0)</f>
        <v>0</v>
      </c>
      <c r="E136" s="7">
        <f>IFERROR(VLOOKUP(B136,'Egyéni lista'!$B$4:$L$263,4,0),0)</f>
        <v>0</v>
      </c>
      <c r="F136" s="7">
        <f>IFERROR(VLOOKUP(B136,'Egyéni lista'!$B$4:$L$263,5,0),0)</f>
        <v>0</v>
      </c>
      <c r="G136" s="7">
        <f>IFERROR(VLOOKUP(B136,'Egyéni lista'!$B$4:$L$263,6,0),0)</f>
        <v>0</v>
      </c>
      <c r="H136" s="7">
        <f>IFERROR(VLOOKUP(B136,'Egyéni lista'!$B$4:$L$263,7,0),0)</f>
        <v>0</v>
      </c>
      <c r="I136" s="124">
        <f>IFERROR(VLOOKUP(B136,'Egyéni lista'!$B$4:$L$263,8,0),0)</f>
        <v>0</v>
      </c>
      <c r="J136" s="132">
        <f>IFERROR(VLOOKUP(B136,'Egyéni lista'!$B$4:$L$263,9,0),0)</f>
        <v>0</v>
      </c>
      <c r="K136" s="26">
        <f>IFERROR(VLOOKUP(B136,'Egyéni lista'!$B$4:$L$263,10,0),0)</f>
        <v>0</v>
      </c>
      <c r="L136" s="87">
        <f>IFERROR(VLOOKUP(B136,'Egyéni lista'!$B$4:$L$263,11,0),0)</f>
        <v>0</v>
      </c>
    </row>
    <row r="137" spans="1:12" ht="15" hidden="1" customHeight="1" x14ac:dyDescent="0.2">
      <c r="A137" s="80" t="s">
        <v>154</v>
      </c>
      <c r="B137" s="103"/>
      <c r="C137" s="81">
        <f>IFERROR(VLOOKUP(B137,'Egyéni lista'!$B$4:$L$263,2,0),0)</f>
        <v>0</v>
      </c>
      <c r="D137" s="82">
        <f>IFERROR(VLOOKUP(B137,'Egyéni lista'!$B$4:$L$263,3,0),0)</f>
        <v>0</v>
      </c>
      <c r="E137" s="7">
        <f>IFERROR(VLOOKUP(B137,'Egyéni lista'!$B$4:$L$263,4,0),0)</f>
        <v>0</v>
      </c>
      <c r="F137" s="7">
        <f>IFERROR(VLOOKUP(B137,'Egyéni lista'!$B$4:$L$263,5,0),0)</f>
        <v>0</v>
      </c>
      <c r="G137" s="7">
        <f>IFERROR(VLOOKUP(B137,'Egyéni lista'!$B$4:$L$263,6,0),0)</f>
        <v>0</v>
      </c>
      <c r="H137" s="7">
        <f>IFERROR(VLOOKUP(B137,'Egyéni lista'!$B$4:$L$263,7,0),0)</f>
        <v>0</v>
      </c>
      <c r="I137" s="124">
        <f>IFERROR(VLOOKUP(B137,'Egyéni lista'!$B$4:$L$263,8,0),0)</f>
        <v>0</v>
      </c>
      <c r="J137" s="132">
        <f>IFERROR(VLOOKUP(B137,'Egyéni lista'!$B$4:$L$263,9,0),0)</f>
        <v>0</v>
      </c>
      <c r="K137" s="26">
        <f>IFERROR(VLOOKUP(B137,'Egyéni lista'!$B$4:$L$263,10,0),0)</f>
        <v>0</v>
      </c>
      <c r="L137" s="87">
        <f>IFERROR(VLOOKUP(B137,'Egyéni lista'!$B$4:$L$263,11,0),0)</f>
        <v>0</v>
      </c>
    </row>
    <row r="138" spans="1:12" ht="15" hidden="1" customHeight="1" x14ac:dyDescent="0.2">
      <c r="A138" s="80" t="s">
        <v>155</v>
      </c>
      <c r="B138" s="103"/>
      <c r="C138" s="81">
        <f>IFERROR(VLOOKUP(B138,'Egyéni lista'!$B$4:$L$263,2,0),0)</f>
        <v>0</v>
      </c>
      <c r="D138" s="82">
        <f>IFERROR(VLOOKUP(B138,'Egyéni lista'!$B$4:$L$263,3,0),0)</f>
        <v>0</v>
      </c>
      <c r="E138" s="7">
        <f>IFERROR(VLOOKUP(B138,'Egyéni lista'!$B$4:$L$263,4,0),0)</f>
        <v>0</v>
      </c>
      <c r="F138" s="7">
        <f>IFERROR(VLOOKUP(B138,'Egyéni lista'!$B$4:$L$263,5,0),0)</f>
        <v>0</v>
      </c>
      <c r="G138" s="7">
        <f>IFERROR(VLOOKUP(B138,'Egyéni lista'!$B$4:$L$263,6,0),0)</f>
        <v>0</v>
      </c>
      <c r="H138" s="7">
        <f>IFERROR(VLOOKUP(B138,'Egyéni lista'!$B$4:$L$263,7,0),0)</f>
        <v>0</v>
      </c>
      <c r="I138" s="124">
        <f>IFERROR(VLOOKUP(B138,'Egyéni lista'!$B$4:$L$263,8,0),0)</f>
        <v>0</v>
      </c>
      <c r="J138" s="132">
        <f>IFERROR(VLOOKUP(B138,'Egyéni lista'!$B$4:$L$263,9,0),0)</f>
        <v>0</v>
      </c>
      <c r="K138" s="26">
        <f>IFERROR(VLOOKUP(B138,'Egyéni lista'!$B$4:$L$263,10,0),0)</f>
        <v>0</v>
      </c>
      <c r="L138" s="87">
        <f>IFERROR(VLOOKUP(B138,'Egyéni lista'!$B$4:$L$263,11,0),0)</f>
        <v>0</v>
      </c>
    </row>
    <row r="139" spans="1:12" ht="15.75" hidden="1" customHeight="1" x14ac:dyDescent="0.2">
      <c r="A139" s="80" t="s">
        <v>156</v>
      </c>
      <c r="B139" s="103"/>
      <c r="C139" s="81">
        <f>IFERROR(VLOOKUP(B139,'Egyéni lista'!$B$4:$L$263,2,0),0)</f>
        <v>0</v>
      </c>
      <c r="D139" s="82">
        <f>IFERROR(VLOOKUP(B139,'Egyéni lista'!$B$4:$L$263,3,0),0)</f>
        <v>0</v>
      </c>
      <c r="E139" s="7">
        <f>IFERROR(VLOOKUP(B139,'Egyéni lista'!$B$4:$L$263,4,0),0)</f>
        <v>0</v>
      </c>
      <c r="F139" s="7">
        <f>IFERROR(VLOOKUP(B139,'Egyéni lista'!$B$4:$L$263,5,0),0)</f>
        <v>0</v>
      </c>
      <c r="G139" s="7">
        <f>IFERROR(VLOOKUP(B139,'Egyéni lista'!$B$4:$L$263,6,0),0)</f>
        <v>0</v>
      </c>
      <c r="H139" s="7">
        <f>IFERROR(VLOOKUP(B139,'Egyéni lista'!$B$4:$L$263,7,0),0)</f>
        <v>0</v>
      </c>
      <c r="I139" s="124">
        <f>IFERROR(VLOOKUP(B139,'Egyéni lista'!$B$4:$L$263,8,0),0)</f>
        <v>0</v>
      </c>
      <c r="J139" s="132">
        <f>IFERROR(VLOOKUP(B139,'Egyéni lista'!$B$4:$L$263,9,0),0)</f>
        <v>0</v>
      </c>
      <c r="K139" s="26">
        <f>IFERROR(VLOOKUP(B139,'Egyéni lista'!$B$4:$L$263,10,0),0)</f>
        <v>0</v>
      </c>
      <c r="L139" s="87">
        <f>IFERROR(VLOOKUP(B139,'Egyéni lista'!$B$4:$L$263,11,0),0)</f>
        <v>0</v>
      </c>
    </row>
    <row r="140" spans="1:12" ht="15" hidden="1" customHeight="1" x14ac:dyDescent="0.2">
      <c r="A140" s="80" t="s">
        <v>157</v>
      </c>
      <c r="B140" s="103"/>
      <c r="C140" s="81">
        <f>IFERROR(VLOOKUP(B140,'Egyéni lista'!$B$4:$L$263,2,0),0)</f>
        <v>0</v>
      </c>
      <c r="D140" s="82">
        <f>IFERROR(VLOOKUP(B140,'Egyéni lista'!$B$4:$L$263,3,0),0)</f>
        <v>0</v>
      </c>
      <c r="E140" s="7">
        <f>IFERROR(VLOOKUP(B140,'Egyéni lista'!$B$4:$L$263,4,0),0)</f>
        <v>0</v>
      </c>
      <c r="F140" s="7">
        <f>IFERROR(VLOOKUP(B140,'Egyéni lista'!$B$4:$L$263,5,0),0)</f>
        <v>0</v>
      </c>
      <c r="G140" s="7">
        <f>IFERROR(VLOOKUP(B140,'Egyéni lista'!$B$4:$L$263,6,0),0)</f>
        <v>0</v>
      </c>
      <c r="H140" s="7">
        <f>IFERROR(VLOOKUP(B140,'Egyéni lista'!$B$4:$L$263,7,0),0)</f>
        <v>0</v>
      </c>
      <c r="I140" s="124">
        <f>IFERROR(VLOOKUP(B140,'Egyéni lista'!$B$4:$L$263,8,0),0)</f>
        <v>0</v>
      </c>
      <c r="J140" s="132">
        <f>IFERROR(VLOOKUP(B140,'Egyéni lista'!$B$4:$L$263,9,0),0)</f>
        <v>0</v>
      </c>
      <c r="K140" s="26">
        <f>IFERROR(VLOOKUP(B140,'Egyéni lista'!$B$4:$L$263,10,0),0)</f>
        <v>0</v>
      </c>
      <c r="L140" s="87">
        <f>IFERROR(VLOOKUP(B140,'Egyéni lista'!$B$4:$L$263,11,0),0)</f>
        <v>0</v>
      </c>
    </row>
    <row r="141" spans="1:12" ht="15" hidden="1" customHeight="1" x14ac:dyDescent="0.2">
      <c r="A141" s="80" t="s">
        <v>158</v>
      </c>
      <c r="B141" s="103"/>
      <c r="C141" s="81">
        <f>IFERROR(VLOOKUP(B141,'Egyéni lista'!$B$4:$L$263,2,0),0)</f>
        <v>0</v>
      </c>
      <c r="D141" s="82">
        <f>IFERROR(VLOOKUP(B141,'Egyéni lista'!$B$4:$L$263,3,0),0)</f>
        <v>0</v>
      </c>
      <c r="E141" s="7">
        <f>IFERROR(VLOOKUP(B141,'Egyéni lista'!$B$4:$L$263,4,0),0)</f>
        <v>0</v>
      </c>
      <c r="F141" s="7">
        <f>IFERROR(VLOOKUP(B141,'Egyéni lista'!$B$4:$L$263,5,0),0)</f>
        <v>0</v>
      </c>
      <c r="G141" s="7">
        <f>IFERROR(VLOOKUP(B141,'Egyéni lista'!$B$4:$L$263,6,0),0)</f>
        <v>0</v>
      </c>
      <c r="H141" s="7">
        <f>IFERROR(VLOOKUP(B141,'Egyéni lista'!$B$4:$L$263,7,0),0)</f>
        <v>0</v>
      </c>
      <c r="I141" s="124">
        <f>IFERROR(VLOOKUP(B141,'Egyéni lista'!$B$4:$L$263,8,0),0)</f>
        <v>0</v>
      </c>
      <c r="J141" s="132">
        <f>IFERROR(VLOOKUP(B141,'Egyéni lista'!$B$4:$L$263,9,0),0)</f>
        <v>0</v>
      </c>
      <c r="K141" s="26">
        <f>IFERROR(VLOOKUP(B141,'Egyéni lista'!$B$4:$L$263,10,0),0)</f>
        <v>0</v>
      </c>
      <c r="L141" s="87">
        <f>IFERROR(VLOOKUP(B141,'Egyéni lista'!$B$4:$L$263,11,0),0)</f>
        <v>0</v>
      </c>
    </row>
    <row r="142" spans="1:12" ht="15" hidden="1" customHeight="1" x14ac:dyDescent="0.2">
      <c r="A142" s="80" t="s">
        <v>159</v>
      </c>
      <c r="B142" s="103"/>
      <c r="C142" s="81">
        <f>IFERROR(VLOOKUP(B142,'Egyéni lista'!$B$4:$L$263,2,0),0)</f>
        <v>0</v>
      </c>
      <c r="D142" s="82">
        <f>IFERROR(VLOOKUP(B142,'Egyéni lista'!$B$4:$L$263,3,0),0)</f>
        <v>0</v>
      </c>
      <c r="E142" s="7">
        <f>IFERROR(VLOOKUP(B142,'Egyéni lista'!$B$4:$L$263,4,0),0)</f>
        <v>0</v>
      </c>
      <c r="F142" s="7">
        <f>IFERROR(VLOOKUP(B142,'Egyéni lista'!$B$4:$L$263,5,0),0)</f>
        <v>0</v>
      </c>
      <c r="G142" s="7">
        <f>IFERROR(VLOOKUP(B142,'Egyéni lista'!$B$4:$L$263,6,0),0)</f>
        <v>0</v>
      </c>
      <c r="H142" s="7">
        <f>IFERROR(VLOOKUP(B142,'Egyéni lista'!$B$4:$L$263,7,0),0)</f>
        <v>0</v>
      </c>
      <c r="I142" s="124">
        <f>IFERROR(VLOOKUP(B142,'Egyéni lista'!$B$4:$L$263,8,0),0)</f>
        <v>0</v>
      </c>
      <c r="J142" s="132">
        <f>IFERROR(VLOOKUP(B142,'Egyéni lista'!$B$4:$L$263,9,0),0)</f>
        <v>0</v>
      </c>
      <c r="K142" s="26">
        <f>IFERROR(VLOOKUP(B142,'Egyéni lista'!$B$4:$L$263,10,0),0)</f>
        <v>0</v>
      </c>
      <c r="L142" s="87">
        <f>IFERROR(VLOOKUP(B142,'Egyéni lista'!$B$4:$L$263,11,0),0)</f>
        <v>0</v>
      </c>
    </row>
    <row r="143" spans="1:12" ht="15.75" hidden="1" customHeight="1" x14ac:dyDescent="0.2">
      <c r="A143" s="80" t="s">
        <v>160</v>
      </c>
      <c r="B143" s="103"/>
      <c r="C143" s="81">
        <f>IFERROR(VLOOKUP(B143,'Egyéni lista'!$B$4:$L$263,2,0),0)</f>
        <v>0</v>
      </c>
      <c r="D143" s="82">
        <f>IFERROR(VLOOKUP(B143,'Egyéni lista'!$B$4:$L$263,3,0),0)</f>
        <v>0</v>
      </c>
      <c r="E143" s="7">
        <f>IFERROR(VLOOKUP(B143,'Egyéni lista'!$B$4:$L$263,4,0),0)</f>
        <v>0</v>
      </c>
      <c r="F143" s="7">
        <f>IFERROR(VLOOKUP(B143,'Egyéni lista'!$B$4:$L$263,5,0),0)</f>
        <v>0</v>
      </c>
      <c r="G143" s="7">
        <f>IFERROR(VLOOKUP(B143,'Egyéni lista'!$B$4:$L$263,6,0),0)</f>
        <v>0</v>
      </c>
      <c r="H143" s="7">
        <f>IFERROR(VLOOKUP(B143,'Egyéni lista'!$B$4:$L$263,7,0),0)</f>
        <v>0</v>
      </c>
      <c r="I143" s="124">
        <f>IFERROR(VLOOKUP(B143,'Egyéni lista'!$B$4:$L$263,8,0),0)</f>
        <v>0</v>
      </c>
      <c r="J143" s="132">
        <f>IFERROR(VLOOKUP(B143,'Egyéni lista'!$B$4:$L$263,9,0),0)</f>
        <v>0</v>
      </c>
      <c r="K143" s="26">
        <f>IFERROR(VLOOKUP(B143,'Egyéni lista'!$B$4:$L$263,10,0),0)</f>
        <v>0</v>
      </c>
      <c r="L143" s="87">
        <f>IFERROR(VLOOKUP(B143,'Egyéni lista'!$B$4:$L$263,11,0),0)</f>
        <v>0</v>
      </c>
    </row>
    <row r="144" spans="1:12" ht="15" hidden="1" customHeight="1" x14ac:dyDescent="0.2">
      <c r="A144" s="80" t="s">
        <v>161</v>
      </c>
      <c r="B144" s="103"/>
      <c r="C144" s="81">
        <f>IFERROR(VLOOKUP(B144,'Egyéni lista'!$B$4:$L$263,2,0),0)</f>
        <v>0</v>
      </c>
      <c r="D144" s="82">
        <f>IFERROR(VLOOKUP(B144,'Egyéni lista'!$B$4:$L$263,3,0),0)</f>
        <v>0</v>
      </c>
      <c r="E144" s="7">
        <f>IFERROR(VLOOKUP(B144,'Egyéni lista'!$B$4:$L$263,4,0),0)</f>
        <v>0</v>
      </c>
      <c r="F144" s="7">
        <f>IFERROR(VLOOKUP(B144,'Egyéni lista'!$B$4:$L$263,5,0),0)</f>
        <v>0</v>
      </c>
      <c r="G144" s="7">
        <f>IFERROR(VLOOKUP(B144,'Egyéni lista'!$B$4:$L$263,6,0),0)</f>
        <v>0</v>
      </c>
      <c r="H144" s="7">
        <f>IFERROR(VLOOKUP(B144,'Egyéni lista'!$B$4:$L$263,7,0),0)</f>
        <v>0</v>
      </c>
      <c r="I144" s="124">
        <f>IFERROR(VLOOKUP(B144,'Egyéni lista'!$B$4:$L$263,8,0),0)</f>
        <v>0</v>
      </c>
      <c r="J144" s="132">
        <f>IFERROR(VLOOKUP(B144,'Egyéni lista'!$B$4:$L$263,9,0),0)</f>
        <v>0</v>
      </c>
      <c r="K144" s="26">
        <f>IFERROR(VLOOKUP(B144,'Egyéni lista'!$B$4:$L$263,10,0),0)</f>
        <v>0</v>
      </c>
      <c r="L144" s="87">
        <f>IFERROR(VLOOKUP(B144,'Egyéni lista'!$B$4:$L$263,11,0),0)</f>
        <v>0</v>
      </c>
    </row>
    <row r="145" spans="1:12" ht="15" hidden="1" customHeight="1" x14ac:dyDescent="0.2">
      <c r="A145" s="80" t="s">
        <v>162</v>
      </c>
      <c r="B145" s="103"/>
      <c r="C145" s="81">
        <f>IFERROR(VLOOKUP(B145,'Egyéni lista'!$B$4:$L$263,2,0),0)</f>
        <v>0</v>
      </c>
      <c r="D145" s="82">
        <f>IFERROR(VLOOKUP(B145,'Egyéni lista'!$B$4:$L$263,3,0),0)</f>
        <v>0</v>
      </c>
      <c r="E145" s="7">
        <f>IFERROR(VLOOKUP(B145,'Egyéni lista'!$B$4:$L$263,4,0),0)</f>
        <v>0</v>
      </c>
      <c r="F145" s="7">
        <f>IFERROR(VLOOKUP(B145,'Egyéni lista'!$B$4:$L$263,5,0),0)</f>
        <v>0</v>
      </c>
      <c r="G145" s="7">
        <f>IFERROR(VLOOKUP(B145,'Egyéni lista'!$B$4:$L$263,6,0),0)</f>
        <v>0</v>
      </c>
      <c r="H145" s="7">
        <f>IFERROR(VLOOKUP(B145,'Egyéni lista'!$B$4:$L$263,7,0),0)</f>
        <v>0</v>
      </c>
      <c r="I145" s="124">
        <f>IFERROR(VLOOKUP(B145,'Egyéni lista'!$B$4:$L$263,8,0),0)</f>
        <v>0</v>
      </c>
      <c r="J145" s="132">
        <f>IFERROR(VLOOKUP(B145,'Egyéni lista'!$B$4:$L$263,9,0),0)</f>
        <v>0</v>
      </c>
      <c r="K145" s="26">
        <f>IFERROR(VLOOKUP(B145,'Egyéni lista'!$B$4:$L$263,10,0),0)</f>
        <v>0</v>
      </c>
      <c r="L145" s="87">
        <f>IFERROR(VLOOKUP(B145,'Egyéni lista'!$B$4:$L$263,11,0),0)</f>
        <v>0</v>
      </c>
    </row>
    <row r="146" spans="1:12" ht="15" hidden="1" customHeight="1" x14ac:dyDescent="0.2">
      <c r="A146" s="80" t="s">
        <v>163</v>
      </c>
      <c r="B146" s="103"/>
      <c r="C146" s="81">
        <f>IFERROR(VLOOKUP(B146,'Egyéni lista'!$B$4:$L$263,2,0),0)</f>
        <v>0</v>
      </c>
      <c r="D146" s="82">
        <f>IFERROR(VLOOKUP(B146,'Egyéni lista'!$B$4:$L$263,3,0),0)</f>
        <v>0</v>
      </c>
      <c r="E146" s="7">
        <f>IFERROR(VLOOKUP(B146,'Egyéni lista'!$B$4:$L$263,4,0),0)</f>
        <v>0</v>
      </c>
      <c r="F146" s="7">
        <f>IFERROR(VLOOKUP(B146,'Egyéni lista'!$B$4:$L$263,5,0),0)</f>
        <v>0</v>
      </c>
      <c r="G146" s="7">
        <f>IFERROR(VLOOKUP(B146,'Egyéni lista'!$B$4:$L$263,6,0),0)</f>
        <v>0</v>
      </c>
      <c r="H146" s="7">
        <f>IFERROR(VLOOKUP(B146,'Egyéni lista'!$B$4:$L$263,7,0),0)</f>
        <v>0</v>
      </c>
      <c r="I146" s="124">
        <f>IFERROR(VLOOKUP(B146,'Egyéni lista'!$B$4:$L$263,8,0),0)</f>
        <v>0</v>
      </c>
      <c r="J146" s="132">
        <f>IFERROR(VLOOKUP(B146,'Egyéni lista'!$B$4:$L$263,9,0),0)</f>
        <v>0</v>
      </c>
      <c r="K146" s="26">
        <f>IFERROR(VLOOKUP(B146,'Egyéni lista'!$B$4:$L$263,10,0),0)</f>
        <v>0</v>
      </c>
      <c r="L146" s="87">
        <f>IFERROR(VLOOKUP(B146,'Egyéni lista'!$B$4:$L$263,11,0),0)</f>
        <v>0</v>
      </c>
    </row>
    <row r="147" spans="1:12" ht="15.75" hidden="1" customHeight="1" x14ac:dyDescent="0.2">
      <c r="A147" s="80" t="s">
        <v>164</v>
      </c>
      <c r="B147" s="103"/>
      <c r="C147" s="81">
        <f>IFERROR(VLOOKUP(B147,'Egyéni lista'!$B$4:$L$263,2,0),0)</f>
        <v>0</v>
      </c>
      <c r="D147" s="82">
        <f>IFERROR(VLOOKUP(B147,'Egyéni lista'!$B$4:$L$263,3,0),0)</f>
        <v>0</v>
      </c>
      <c r="E147" s="7">
        <f>IFERROR(VLOOKUP(B147,'Egyéni lista'!$B$4:$L$263,4,0),0)</f>
        <v>0</v>
      </c>
      <c r="F147" s="7">
        <f>IFERROR(VLOOKUP(B147,'Egyéni lista'!$B$4:$L$263,5,0),0)</f>
        <v>0</v>
      </c>
      <c r="G147" s="7">
        <f>IFERROR(VLOOKUP(B147,'Egyéni lista'!$B$4:$L$263,6,0),0)</f>
        <v>0</v>
      </c>
      <c r="H147" s="7">
        <f>IFERROR(VLOOKUP(B147,'Egyéni lista'!$B$4:$L$263,7,0),0)</f>
        <v>0</v>
      </c>
      <c r="I147" s="124">
        <f>IFERROR(VLOOKUP(B147,'Egyéni lista'!$B$4:$L$263,8,0),0)</f>
        <v>0</v>
      </c>
      <c r="J147" s="132">
        <f>IFERROR(VLOOKUP(B147,'Egyéni lista'!$B$4:$L$263,9,0),0)</f>
        <v>0</v>
      </c>
      <c r="K147" s="26">
        <f>IFERROR(VLOOKUP(B147,'Egyéni lista'!$B$4:$L$263,10,0),0)</f>
        <v>0</v>
      </c>
      <c r="L147" s="87">
        <f>IFERROR(VLOOKUP(B147,'Egyéni lista'!$B$4:$L$263,11,0),0)</f>
        <v>0</v>
      </c>
    </row>
    <row r="148" spans="1:12" ht="15" hidden="1" customHeight="1" x14ac:dyDescent="0.2">
      <c r="A148" s="80" t="s">
        <v>165</v>
      </c>
      <c r="B148" s="103"/>
      <c r="C148" s="81">
        <f>IFERROR(VLOOKUP(B148,'Egyéni lista'!$B$4:$L$263,2,0),0)</f>
        <v>0</v>
      </c>
      <c r="D148" s="82">
        <f>IFERROR(VLOOKUP(B148,'Egyéni lista'!$B$4:$L$263,3,0),0)</f>
        <v>0</v>
      </c>
      <c r="E148" s="7">
        <f>IFERROR(VLOOKUP(B148,'Egyéni lista'!$B$4:$L$263,4,0),0)</f>
        <v>0</v>
      </c>
      <c r="F148" s="7">
        <f>IFERROR(VLOOKUP(B148,'Egyéni lista'!$B$4:$L$263,5,0),0)</f>
        <v>0</v>
      </c>
      <c r="G148" s="7">
        <f>IFERROR(VLOOKUP(B148,'Egyéni lista'!$B$4:$L$263,6,0),0)</f>
        <v>0</v>
      </c>
      <c r="H148" s="7">
        <f>IFERROR(VLOOKUP(B148,'Egyéni lista'!$B$4:$L$263,7,0),0)</f>
        <v>0</v>
      </c>
      <c r="I148" s="124">
        <f>IFERROR(VLOOKUP(B148,'Egyéni lista'!$B$4:$L$263,8,0),0)</f>
        <v>0</v>
      </c>
      <c r="J148" s="132">
        <f>IFERROR(VLOOKUP(B148,'Egyéni lista'!$B$4:$L$263,9,0),0)</f>
        <v>0</v>
      </c>
      <c r="K148" s="26">
        <f>IFERROR(VLOOKUP(B148,'Egyéni lista'!$B$4:$L$263,10,0),0)</f>
        <v>0</v>
      </c>
      <c r="L148" s="87">
        <f>IFERROR(VLOOKUP(B148,'Egyéni lista'!$B$4:$L$263,11,0),0)</f>
        <v>0</v>
      </c>
    </row>
    <row r="149" spans="1:12" ht="15" hidden="1" customHeight="1" x14ac:dyDescent="0.2">
      <c r="A149" s="80" t="s">
        <v>166</v>
      </c>
      <c r="B149" s="103"/>
      <c r="C149" s="81">
        <f>IFERROR(VLOOKUP(B149,'Egyéni lista'!$B$4:$L$263,2,0),0)</f>
        <v>0</v>
      </c>
      <c r="D149" s="82">
        <f>IFERROR(VLOOKUP(B149,'Egyéni lista'!$B$4:$L$263,3,0),0)</f>
        <v>0</v>
      </c>
      <c r="E149" s="7">
        <f>IFERROR(VLOOKUP(B149,'Egyéni lista'!$B$4:$L$263,4,0),0)</f>
        <v>0</v>
      </c>
      <c r="F149" s="7">
        <f>IFERROR(VLOOKUP(B149,'Egyéni lista'!$B$4:$L$263,5,0),0)</f>
        <v>0</v>
      </c>
      <c r="G149" s="7">
        <f>IFERROR(VLOOKUP(B149,'Egyéni lista'!$B$4:$L$263,6,0),0)</f>
        <v>0</v>
      </c>
      <c r="H149" s="7">
        <f>IFERROR(VLOOKUP(B149,'Egyéni lista'!$B$4:$L$263,7,0),0)</f>
        <v>0</v>
      </c>
      <c r="I149" s="124">
        <f>IFERROR(VLOOKUP(B149,'Egyéni lista'!$B$4:$L$263,8,0),0)</f>
        <v>0</v>
      </c>
      <c r="J149" s="132">
        <f>IFERROR(VLOOKUP(B149,'Egyéni lista'!$B$4:$L$263,9,0),0)</f>
        <v>0</v>
      </c>
      <c r="K149" s="26">
        <f>IFERROR(VLOOKUP(B149,'Egyéni lista'!$B$4:$L$263,10,0),0)</f>
        <v>0</v>
      </c>
      <c r="L149" s="87">
        <f>IFERROR(VLOOKUP(B149,'Egyéni lista'!$B$4:$L$263,11,0),0)</f>
        <v>0</v>
      </c>
    </row>
    <row r="150" spans="1:12" ht="15" hidden="1" customHeight="1" x14ac:dyDescent="0.2">
      <c r="A150" s="80" t="s">
        <v>167</v>
      </c>
      <c r="B150" s="103"/>
      <c r="C150" s="81">
        <f>IFERROR(VLOOKUP(B150,'Egyéni lista'!$B$4:$L$263,2,0),0)</f>
        <v>0</v>
      </c>
      <c r="D150" s="82">
        <f>IFERROR(VLOOKUP(B150,'Egyéni lista'!$B$4:$L$263,3,0),0)</f>
        <v>0</v>
      </c>
      <c r="E150" s="7">
        <f>IFERROR(VLOOKUP(B150,'Egyéni lista'!$B$4:$L$263,4,0),0)</f>
        <v>0</v>
      </c>
      <c r="F150" s="7">
        <f>IFERROR(VLOOKUP(B150,'Egyéni lista'!$B$4:$L$263,5,0),0)</f>
        <v>0</v>
      </c>
      <c r="G150" s="7">
        <f>IFERROR(VLOOKUP(B150,'Egyéni lista'!$B$4:$L$263,6,0),0)</f>
        <v>0</v>
      </c>
      <c r="H150" s="7">
        <f>IFERROR(VLOOKUP(B150,'Egyéni lista'!$B$4:$L$263,7,0),0)</f>
        <v>0</v>
      </c>
      <c r="I150" s="124">
        <f>IFERROR(VLOOKUP(B150,'Egyéni lista'!$B$4:$L$263,8,0),0)</f>
        <v>0</v>
      </c>
      <c r="J150" s="132">
        <f>IFERROR(VLOOKUP(B150,'Egyéni lista'!$B$4:$L$263,9,0),0)</f>
        <v>0</v>
      </c>
      <c r="K150" s="26">
        <f>IFERROR(VLOOKUP(B150,'Egyéni lista'!$B$4:$L$263,10,0),0)</f>
        <v>0</v>
      </c>
      <c r="L150" s="87">
        <f>IFERROR(VLOOKUP(B150,'Egyéni lista'!$B$4:$L$263,11,0),0)</f>
        <v>0</v>
      </c>
    </row>
    <row r="151" spans="1:12" ht="15.75" hidden="1" customHeight="1" x14ac:dyDescent="0.2">
      <c r="A151" s="80" t="s">
        <v>168</v>
      </c>
      <c r="B151" s="103"/>
      <c r="C151" s="81">
        <f>IFERROR(VLOOKUP(B151,'Egyéni lista'!$B$4:$L$263,2,0),0)</f>
        <v>0</v>
      </c>
      <c r="D151" s="82">
        <f>IFERROR(VLOOKUP(B151,'Egyéni lista'!$B$4:$L$263,3,0),0)</f>
        <v>0</v>
      </c>
      <c r="E151" s="7">
        <f>IFERROR(VLOOKUP(B151,'Egyéni lista'!$B$4:$L$263,4,0),0)</f>
        <v>0</v>
      </c>
      <c r="F151" s="7">
        <f>IFERROR(VLOOKUP(B151,'Egyéni lista'!$B$4:$L$263,5,0),0)</f>
        <v>0</v>
      </c>
      <c r="G151" s="7">
        <f>IFERROR(VLOOKUP(B151,'Egyéni lista'!$B$4:$L$263,6,0),0)</f>
        <v>0</v>
      </c>
      <c r="H151" s="7">
        <f>IFERROR(VLOOKUP(B151,'Egyéni lista'!$B$4:$L$263,7,0),0)</f>
        <v>0</v>
      </c>
      <c r="I151" s="124">
        <f>IFERROR(VLOOKUP(B151,'Egyéni lista'!$B$4:$L$263,8,0),0)</f>
        <v>0</v>
      </c>
      <c r="J151" s="132">
        <f>IFERROR(VLOOKUP(B151,'Egyéni lista'!$B$4:$L$263,9,0),0)</f>
        <v>0</v>
      </c>
      <c r="K151" s="26">
        <f>IFERROR(VLOOKUP(B151,'Egyéni lista'!$B$4:$L$263,10,0),0)</f>
        <v>0</v>
      </c>
      <c r="L151" s="87">
        <f>IFERROR(VLOOKUP(B151,'Egyéni lista'!$B$4:$L$263,11,0),0)</f>
        <v>0</v>
      </c>
    </row>
    <row r="152" spans="1:12" ht="15" hidden="1" customHeight="1" x14ac:dyDescent="0.2">
      <c r="A152" s="80" t="s">
        <v>169</v>
      </c>
      <c r="B152" s="103"/>
      <c r="C152" s="81">
        <f>IFERROR(VLOOKUP(B152,'Egyéni lista'!$B$4:$L$263,2,0),0)</f>
        <v>0</v>
      </c>
      <c r="D152" s="82">
        <f>IFERROR(VLOOKUP(B152,'Egyéni lista'!$B$4:$L$263,3,0),0)</f>
        <v>0</v>
      </c>
      <c r="E152" s="7">
        <f>IFERROR(VLOOKUP(B152,'Egyéni lista'!$B$4:$L$263,4,0),0)</f>
        <v>0</v>
      </c>
      <c r="F152" s="7">
        <f>IFERROR(VLOOKUP(B152,'Egyéni lista'!$B$4:$L$263,5,0),0)</f>
        <v>0</v>
      </c>
      <c r="G152" s="7">
        <f>IFERROR(VLOOKUP(B152,'Egyéni lista'!$B$4:$L$263,6,0),0)</f>
        <v>0</v>
      </c>
      <c r="H152" s="7">
        <f>IFERROR(VLOOKUP(B152,'Egyéni lista'!$B$4:$L$263,7,0),0)</f>
        <v>0</v>
      </c>
      <c r="I152" s="124">
        <f>IFERROR(VLOOKUP(B152,'Egyéni lista'!$B$4:$L$263,8,0),0)</f>
        <v>0</v>
      </c>
      <c r="J152" s="132">
        <f>IFERROR(VLOOKUP(B152,'Egyéni lista'!$B$4:$L$263,9,0),0)</f>
        <v>0</v>
      </c>
      <c r="K152" s="26">
        <f>IFERROR(VLOOKUP(B152,'Egyéni lista'!$B$4:$L$263,10,0),0)</f>
        <v>0</v>
      </c>
      <c r="L152" s="87">
        <f>IFERROR(VLOOKUP(B152,'Egyéni lista'!$B$4:$L$263,11,0),0)</f>
        <v>0</v>
      </c>
    </row>
    <row r="153" spans="1:12" ht="15" hidden="1" customHeight="1" x14ac:dyDescent="0.2">
      <c r="A153" s="80" t="s">
        <v>170</v>
      </c>
      <c r="B153" s="103"/>
      <c r="C153" s="81">
        <f>IFERROR(VLOOKUP(B153,'Egyéni lista'!$B$4:$L$263,2,0),0)</f>
        <v>0</v>
      </c>
      <c r="D153" s="82">
        <f>IFERROR(VLOOKUP(B153,'Egyéni lista'!$B$4:$L$263,3,0),0)</f>
        <v>0</v>
      </c>
      <c r="E153" s="7">
        <f>IFERROR(VLOOKUP(B153,'Egyéni lista'!$B$4:$L$263,4,0),0)</f>
        <v>0</v>
      </c>
      <c r="F153" s="7">
        <f>IFERROR(VLOOKUP(B153,'Egyéni lista'!$B$4:$L$263,5,0),0)</f>
        <v>0</v>
      </c>
      <c r="G153" s="7">
        <f>IFERROR(VLOOKUP(B153,'Egyéni lista'!$B$4:$L$263,6,0),0)</f>
        <v>0</v>
      </c>
      <c r="H153" s="7">
        <f>IFERROR(VLOOKUP(B153,'Egyéni lista'!$B$4:$L$263,7,0),0)</f>
        <v>0</v>
      </c>
      <c r="I153" s="124">
        <f>IFERROR(VLOOKUP(B153,'Egyéni lista'!$B$4:$L$263,8,0),0)</f>
        <v>0</v>
      </c>
      <c r="J153" s="132">
        <f>IFERROR(VLOOKUP(B153,'Egyéni lista'!$B$4:$L$263,9,0),0)</f>
        <v>0</v>
      </c>
      <c r="K153" s="26">
        <f>IFERROR(VLOOKUP(B153,'Egyéni lista'!$B$4:$L$263,10,0),0)</f>
        <v>0</v>
      </c>
      <c r="L153" s="87">
        <f>IFERROR(VLOOKUP(B153,'Egyéni lista'!$B$4:$L$263,11,0),0)</f>
        <v>0</v>
      </c>
    </row>
    <row r="154" spans="1:12" ht="15" hidden="1" customHeight="1" x14ac:dyDescent="0.2">
      <c r="A154" s="80" t="s">
        <v>171</v>
      </c>
      <c r="B154" s="103"/>
      <c r="C154" s="81">
        <f>IFERROR(VLOOKUP(B154,'Egyéni lista'!$B$4:$L$263,2,0),0)</f>
        <v>0</v>
      </c>
      <c r="D154" s="82">
        <f>IFERROR(VLOOKUP(B154,'Egyéni lista'!$B$4:$L$263,3,0),0)</f>
        <v>0</v>
      </c>
      <c r="E154" s="7">
        <f>IFERROR(VLOOKUP(B154,'Egyéni lista'!$B$4:$L$263,4,0),0)</f>
        <v>0</v>
      </c>
      <c r="F154" s="7">
        <f>IFERROR(VLOOKUP(B154,'Egyéni lista'!$B$4:$L$263,5,0),0)</f>
        <v>0</v>
      </c>
      <c r="G154" s="7">
        <f>IFERROR(VLOOKUP(B154,'Egyéni lista'!$B$4:$L$263,6,0),0)</f>
        <v>0</v>
      </c>
      <c r="H154" s="7">
        <f>IFERROR(VLOOKUP(B154,'Egyéni lista'!$B$4:$L$263,7,0),0)</f>
        <v>0</v>
      </c>
      <c r="I154" s="124">
        <f>IFERROR(VLOOKUP(B154,'Egyéni lista'!$B$4:$L$263,8,0),0)</f>
        <v>0</v>
      </c>
      <c r="J154" s="132">
        <f>IFERROR(VLOOKUP(B154,'Egyéni lista'!$B$4:$L$263,9,0),0)</f>
        <v>0</v>
      </c>
      <c r="K154" s="26">
        <f>IFERROR(VLOOKUP(B154,'Egyéni lista'!$B$4:$L$263,10,0),0)</f>
        <v>0</v>
      </c>
      <c r="L154" s="87">
        <f>IFERROR(VLOOKUP(B154,'Egyéni lista'!$B$4:$L$263,11,0),0)</f>
        <v>0</v>
      </c>
    </row>
    <row r="155" spans="1:12" ht="15.75" hidden="1" customHeight="1" x14ac:dyDescent="0.2">
      <c r="A155" s="80" t="s">
        <v>172</v>
      </c>
      <c r="B155" s="103"/>
      <c r="C155" s="81">
        <f>IFERROR(VLOOKUP(B155,'Egyéni lista'!$B$4:$L$263,2,0),0)</f>
        <v>0</v>
      </c>
      <c r="D155" s="82">
        <f>IFERROR(VLOOKUP(B155,'Egyéni lista'!$B$4:$L$263,3,0),0)</f>
        <v>0</v>
      </c>
      <c r="E155" s="7">
        <f>IFERROR(VLOOKUP(B155,'Egyéni lista'!$B$4:$L$263,4,0),0)</f>
        <v>0</v>
      </c>
      <c r="F155" s="7">
        <f>IFERROR(VLOOKUP(B155,'Egyéni lista'!$B$4:$L$263,5,0),0)</f>
        <v>0</v>
      </c>
      <c r="G155" s="7">
        <f>IFERROR(VLOOKUP(B155,'Egyéni lista'!$B$4:$L$263,6,0),0)</f>
        <v>0</v>
      </c>
      <c r="H155" s="7">
        <f>IFERROR(VLOOKUP(B155,'Egyéni lista'!$B$4:$L$263,7,0),0)</f>
        <v>0</v>
      </c>
      <c r="I155" s="124">
        <f>IFERROR(VLOOKUP(B155,'Egyéni lista'!$B$4:$L$263,8,0),0)</f>
        <v>0</v>
      </c>
      <c r="J155" s="132">
        <f>IFERROR(VLOOKUP(B155,'Egyéni lista'!$B$4:$L$263,9,0),0)</f>
        <v>0</v>
      </c>
      <c r="K155" s="26">
        <f>IFERROR(VLOOKUP(B155,'Egyéni lista'!$B$4:$L$263,10,0),0)</f>
        <v>0</v>
      </c>
      <c r="L155" s="87">
        <f>IFERROR(VLOOKUP(B155,'Egyéni lista'!$B$4:$L$263,11,0),0)</f>
        <v>0</v>
      </c>
    </row>
    <row r="156" spans="1:12" ht="15" hidden="1" customHeight="1" x14ac:dyDescent="0.2">
      <c r="A156" s="80" t="s">
        <v>173</v>
      </c>
      <c r="B156" s="103"/>
      <c r="C156" s="81">
        <f>IFERROR(VLOOKUP(B156,'Egyéni lista'!$B$4:$L$263,2,0),0)</f>
        <v>0</v>
      </c>
      <c r="D156" s="82">
        <f>IFERROR(VLOOKUP(B156,'Egyéni lista'!$B$4:$L$263,3,0),0)</f>
        <v>0</v>
      </c>
      <c r="E156" s="7">
        <f>IFERROR(VLOOKUP(B156,'Egyéni lista'!$B$4:$L$263,4,0),0)</f>
        <v>0</v>
      </c>
      <c r="F156" s="7">
        <f>IFERROR(VLOOKUP(B156,'Egyéni lista'!$B$4:$L$263,5,0),0)</f>
        <v>0</v>
      </c>
      <c r="G156" s="7">
        <f>IFERROR(VLOOKUP(B156,'Egyéni lista'!$B$4:$L$263,6,0),0)</f>
        <v>0</v>
      </c>
      <c r="H156" s="7">
        <f>IFERROR(VLOOKUP(B156,'Egyéni lista'!$B$4:$L$263,7,0),0)</f>
        <v>0</v>
      </c>
      <c r="I156" s="124">
        <f>IFERROR(VLOOKUP(B156,'Egyéni lista'!$B$4:$L$263,8,0),0)</f>
        <v>0</v>
      </c>
      <c r="J156" s="132">
        <f>IFERROR(VLOOKUP(B156,'Egyéni lista'!$B$4:$L$263,9,0),0)</f>
        <v>0</v>
      </c>
      <c r="K156" s="26">
        <f>IFERROR(VLOOKUP(B156,'Egyéni lista'!$B$4:$L$263,10,0),0)</f>
        <v>0</v>
      </c>
      <c r="L156" s="87">
        <f>IFERROR(VLOOKUP(B156,'Egyéni lista'!$B$4:$L$263,11,0),0)</f>
        <v>0</v>
      </c>
    </row>
    <row r="157" spans="1:12" ht="15" hidden="1" customHeight="1" x14ac:dyDescent="0.2">
      <c r="A157" s="80" t="s">
        <v>174</v>
      </c>
      <c r="B157" s="103"/>
      <c r="C157" s="81">
        <f>IFERROR(VLOOKUP(B157,'Egyéni lista'!$B$4:$L$263,2,0),0)</f>
        <v>0</v>
      </c>
      <c r="D157" s="82">
        <f>IFERROR(VLOOKUP(B157,'Egyéni lista'!$B$4:$L$263,3,0),0)</f>
        <v>0</v>
      </c>
      <c r="E157" s="7">
        <f>IFERROR(VLOOKUP(B157,'Egyéni lista'!$B$4:$L$263,4,0),0)</f>
        <v>0</v>
      </c>
      <c r="F157" s="7">
        <f>IFERROR(VLOOKUP(B157,'Egyéni lista'!$B$4:$L$263,5,0),0)</f>
        <v>0</v>
      </c>
      <c r="G157" s="7">
        <f>IFERROR(VLOOKUP(B157,'Egyéni lista'!$B$4:$L$263,6,0),0)</f>
        <v>0</v>
      </c>
      <c r="H157" s="7">
        <f>IFERROR(VLOOKUP(B157,'Egyéni lista'!$B$4:$L$263,7,0),0)</f>
        <v>0</v>
      </c>
      <c r="I157" s="124">
        <f>IFERROR(VLOOKUP(B157,'Egyéni lista'!$B$4:$L$263,8,0),0)</f>
        <v>0</v>
      </c>
      <c r="J157" s="132">
        <f>IFERROR(VLOOKUP(B157,'Egyéni lista'!$B$4:$L$263,9,0),0)</f>
        <v>0</v>
      </c>
      <c r="K157" s="26">
        <f>IFERROR(VLOOKUP(B157,'Egyéni lista'!$B$4:$L$263,10,0),0)</f>
        <v>0</v>
      </c>
      <c r="L157" s="87">
        <f>IFERROR(VLOOKUP(B157,'Egyéni lista'!$B$4:$L$263,11,0),0)</f>
        <v>0</v>
      </c>
    </row>
    <row r="158" spans="1:12" ht="15" hidden="1" customHeight="1" x14ac:dyDescent="0.2">
      <c r="A158" s="80" t="s">
        <v>175</v>
      </c>
      <c r="B158" s="103"/>
      <c r="C158" s="81">
        <f>IFERROR(VLOOKUP(B158,'Egyéni lista'!$B$4:$L$263,2,0),0)</f>
        <v>0</v>
      </c>
      <c r="D158" s="82">
        <f>IFERROR(VLOOKUP(B158,'Egyéni lista'!$B$4:$L$263,3,0),0)</f>
        <v>0</v>
      </c>
      <c r="E158" s="7">
        <f>IFERROR(VLOOKUP(B158,'Egyéni lista'!$B$4:$L$263,4,0),0)</f>
        <v>0</v>
      </c>
      <c r="F158" s="7">
        <f>IFERROR(VLOOKUP(B158,'Egyéni lista'!$B$4:$L$263,5,0),0)</f>
        <v>0</v>
      </c>
      <c r="G158" s="7">
        <f>IFERROR(VLOOKUP(B158,'Egyéni lista'!$B$4:$L$263,6,0),0)</f>
        <v>0</v>
      </c>
      <c r="H158" s="7">
        <f>IFERROR(VLOOKUP(B158,'Egyéni lista'!$B$4:$L$263,7,0),0)</f>
        <v>0</v>
      </c>
      <c r="I158" s="124">
        <f>IFERROR(VLOOKUP(B158,'Egyéni lista'!$B$4:$L$263,8,0),0)</f>
        <v>0</v>
      </c>
      <c r="J158" s="132">
        <f>IFERROR(VLOOKUP(B158,'Egyéni lista'!$B$4:$L$263,9,0),0)</f>
        <v>0</v>
      </c>
      <c r="K158" s="26">
        <f>IFERROR(VLOOKUP(B158,'Egyéni lista'!$B$4:$L$263,10,0),0)</f>
        <v>0</v>
      </c>
      <c r="L158" s="87">
        <f>IFERROR(VLOOKUP(B158,'Egyéni lista'!$B$4:$L$263,11,0),0)</f>
        <v>0</v>
      </c>
    </row>
    <row r="159" spans="1:12" ht="15.75" hidden="1" customHeight="1" x14ac:dyDescent="0.2">
      <c r="A159" s="80" t="s">
        <v>176</v>
      </c>
      <c r="B159" s="103"/>
      <c r="C159" s="81">
        <f>IFERROR(VLOOKUP(B159,'Egyéni lista'!$B$4:$L$263,2,0),0)</f>
        <v>0</v>
      </c>
      <c r="D159" s="82">
        <f>IFERROR(VLOOKUP(B159,'Egyéni lista'!$B$4:$L$263,3,0),0)</f>
        <v>0</v>
      </c>
      <c r="E159" s="7">
        <f>IFERROR(VLOOKUP(B159,'Egyéni lista'!$B$4:$L$263,4,0),0)</f>
        <v>0</v>
      </c>
      <c r="F159" s="7">
        <f>IFERROR(VLOOKUP(B159,'Egyéni lista'!$B$4:$L$263,5,0),0)</f>
        <v>0</v>
      </c>
      <c r="G159" s="7">
        <f>IFERROR(VLOOKUP(B159,'Egyéni lista'!$B$4:$L$263,6,0),0)</f>
        <v>0</v>
      </c>
      <c r="H159" s="7">
        <f>IFERROR(VLOOKUP(B159,'Egyéni lista'!$B$4:$L$263,7,0),0)</f>
        <v>0</v>
      </c>
      <c r="I159" s="124">
        <f>IFERROR(VLOOKUP(B159,'Egyéni lista'!$B$4:$L$263,8,0),0)</f>
        <v>0</v>
      </c>
      <c r="J159" s="132">
        <f>IFERROR(VLOOKUP(B159,'Egyéni lista'!$B$4:$L$263,9,0),0)</f>
        <v>0</v>
      </c>
      <c r="K159" s="26">
        <f>IFERROR(VLOOKUP(B159,'Egyéni lista'!$B$4:$L$263,10,0),0)</f>
        <v>0</v>
      </c>
      <c r="L159" s="87">
        <f>IFERROR(VLOOKUP(B159,'Egyéni lista'!$B$4:$L$263,11,0),0)</f>
        <v>0</v>
      </c>
    </row>
    <row r="160" spans="1:12" ht="15" hidden="1" customHeight="1" x14ac:dyDescent="0.2">
      <c r="A160" s="80" t="s">
        <v>177</v>
      </c>
      <c r="B160" s="103"/>
      <c r="C160" s="81">
        <f>IFERROR(VLOOKUP(B160,'Egyéni lista'!$B$4:$L$263,2,0),0)</f>
        <v>0</v>
      </c>
      <c r="D160" s="82">
        <f>IFERROR(VLOOKUP(B160,'Egyéni lista'!$B$4:$L$263,3,0),0)</f>
        <v>0</v>
      </c>
      <c r="E160" s="7">
        <f>IFERROR(VLOOKUP(B160,'Egyéni lista'!$B$4:$L$263,4,0),0)</f>
        <v>0</v>
      </c>
      <c r="F160" s="7">
        <f>IFERROR(VLOOKUP(B160,'Egyéni lista'!$B$4:$L$263,5,0),0)</f>
        <v>0</v>
      </c>
      <c r="G160" s="7">
        <f>IFERROR(VLOOKUP(B160,'Egyéni lista'!$B$4:$L$263,6,0),0)</f>
        <v>0</v>
      </c>
      <c r="H160" s="7">
        <f>IFERROR(VLOOKUP(B160,'Egyéni lista'!$B$4:$L$263,7,0),0)</f>
        <v>0</v>
      </c>
      <c r="I160" s="124">
        <f>IFERROR(VLOOKUP(B160,'Egyéni lista'!$B$4:$L$263,8,0),0)</f>
        <v>0</v>
      </c>
      <c r="J160" s="132">
        <f>IFERROR(VLOOKUP(B160,'Egyéni lista'!$B$4:$L$263,9,0),0)</f>
        <v>0</v>
      </c>
      <c r="K160" s="26">
        <f>IFERROR(VLOOKUP(B160,'Egyéni lista'!$B$4:$L$263,10,0),0)</f>
        <v>0</v>
      </c>
      <c r="L160" s="87">
        <f>IFERROR(VLOOKUP(B160,'Egyéni lista'!$B$4:$L$263,11,0),0)</f>
        <v>0</v>
      </c>
    </row>
    <row r="161" spans="1:12" ht="15" hidden="1" customHeight="1" x14ac:dyDescent="0.2">
      <c r="A161" s="80" t="s">
        <v>178</v>
      </c>
      <c r="B161" s="103"/>
      <c r="C161" s="81">
        <f>IFERROR(VLOOKUP(B161,'Egyéni lista'!$B$4:$L$263,2,0),0)</f>
        <v>0</v>
      </c>
      <c r="D161" s="82">
        <f>IFERROR(VLOOKUP(B161,'Egyéni lista'!$B$4:$L$263,3,0),0)</f>
        <v>0</v>
      </c>
      <c r="E161" s="7">
        <f>IFERROR(VLOOKUP(B161,'Egyéni lista'!$B$4:$L$263,4,0),0)</f>
        <v>0</v>
      </c>
      <c r="F161" s="7">
        <f>IFERROR(VLOOKUP(B161,'Egyéni lista'!$B$4:$L$263,5,0),0)</f>
        <v>0</v>
      </c>
      <c r="G161" s="7">
        <f>IFERROR(VLOOKUP(B161,'Egyéni lista'!$B$4:$L$263,6,0),0)</f>
        <v>0</v>
      </c>
      <c r="H161" s="7">
        <f>IFERROR(VLOOKUP(B161,'Egyéni lista'!$B$4:$L$263,7,0),0)</f>
        <v>0</v>
      </c>
      <c r="I161" s="124">
        <f>IFERROR(VLOOKUP(B161,'Egyéni lista'!$B$4:$L$263,8,0),0)</f>
        <v>0</v>
      </c>
      <c r="J161" s="132">
        <f>IFERROR(VLOOKUP(B161,'Egyéni lista'!$B$4:$L$263,9,0),0)</f>
        <v>0</v>
      </c>
      <c r="K161" s="26">
        <f>IFERROR(VLOOKUP(B161,'Egyéni lista'!$B$4:$L$263,10,0),0)</f>
        <v>0</v>
      </c>
      <c r="L161" s="87">
        <f>IFERROR(VLOOKUP(B161,'Egyéni lista'!$B$4:$L$263,11,0),0)</f>
        <v>0</v>
      </c>
    </row>
    <row r="162" spans="1:12" ht="15" hidden="1" customHeight="1" x14ac:dyDescent="0.2">
      <c r="A162" s="80" t="s">
        <v>179</v>
      </c>
      <c r="B162" s="103"/>
      <c r="C162" s="81">
        <f>IFERROR(VLOOKUP(B162,'Egyéni lista'!$B$4:$L$263,2,0),0)</f>
        <v>0</v>
      </c>
      <c r="D162" s="82">
        <f>IFERROR(VLOOKUP(B162,'Egyéni lista'!$B$4:$L$263,3,0),0)</f>
        <v>0</v>
      </c>
      <c r="E162" s="7">
        <f>IFERROR(VLOOKUP(B162,'Egyéni lista'!$B$4:$L$263,4,0),0)</f>
        <v>0</v>
      </c>
      <c r="F162" s="7">
        <f>IFERROR(VLOOKUP(B162,'Egyéni lista'!$B$4:$L$263,5,0),0)</f>
        <v>0</v>
      </c>
      <c r="G162" s="7">
        <f>IFERROR(VLOOKUP(B162,'Egyéni lista'!$B$4:$L$263,6,0),0)</f>
        <v>0</v>
      </c>
      <c r="H162" s="7">
        <f>IFERROR(VLOOKUP(B162,'Egyéni lista'!$B$4:$L$263,7,0),0)</f>
        <v>0</v>
      </c>
      <c r="I162" s="124">
        <f>IFERROR(VLOOKUP(B162,'Egyéni lista'!$B$4:$L$263,8,0),0)</f>
        <v>0</v>
      </c>
      <c r="J162" s="132">
        <f>IFERROR(VLOOKUP(B162,'Egyéni lista'!$B$4:$L$263,9,0),0)</f>
        <v>0</v>
      </c>
      <c r="K162" s="26">
        <f>IFERROR(VLOOKUP(B162,'Egyéni lista'!$B$4:$L$263,10,0),0)</f>
        <v>0</v>
      </c>
      <c r="L162" s="87">
        <f>IFERROR(VLOOKUP(B162,'Egyéni lista'!$B$4:$L$263,11,0),0)</f>
        <v>0</v>
      </c>
    </row>
    <row r="163" spans="1:12" ht="15.75" hidden="1" customHeight="1" x14ac:dyDescent="0.2">
      <c r="A163" s="80" t="s">
        <v>180</v>
      </c>
      <c r="B163" s="103"/>
      <c r="C163" s="81">
        <f>IFERROR(VLOOKUP(B163,'Egyéni lista'!$B$4:$L$263,2,0),0)</f>
        <v>0</v>
      </c>
      <c r="D163" s="82">
        <f>IFERROR(VLOOKUP(B163,'Egyéni lista'!$B$4:$L$263,3,0),0)</f>
        <v>0</v>
      </c>
      <c r="E163" s="7">
        <f>IFERROR(VLOOKUP(B163,'Egyéni lista'!$B$4:$L$263,4,0),0)</f>
        <v>0</v>
      </c>
      <c r="F163" s="7">
        <f>IFERROR(VLOOKUP(B163,'Egyéni lista'!$B$4:$L$263,5,0),0)</f>
        <v>0</v>
      </c>
      <c r="G163" s="7">
        <f>IFERROR(VLOOKUP(B163,'Egyéni lista'!$B$4:$L$263,6,0),0)</f>
        <v>0</v>
      </c>
      <c r="H163" s="7">
        <f>IFERROR(VLOOKUP(B163,'Egyéni lista'!$B$4:$L$263,7,0),0)</f>
        <v>0</v>
      </c>
      <c r="I163" s="124">
        <f>IFERROR(VLOOKUP(B163,'Egyéni lista'!$B$4:$L$263,8,0),0)</f>
        <v>0</v>
      </c>
      <c r="J163" s="132">
        <f>IFERROR(VLOOKUP(B163,'Egyéni lista'!$B$4:$L$263,9,0),0)</f>
        <v>0</v>
      </c>
      <c r="K163" s="26">
        <f>IFERROR(VLOOKUP(B163,'Egyéni lista'!$B$4:$L$263,10,0),0)</f>
        <v>0</v>
      </c>
      <c r="L163" s="87">
        <f>IFERROR(VLOOKUP(B163,'Egyéni lista'!$B$4:$L$263,11,0),0)</f>
        <v>0</v>
      </c>
    </row>
    <row r="164" spans="1:12" ht="15" hidden="1" customHeight="1" x14ac:dyDescent="0.2">
      <c r="A164" s="80" t="s">
        <v>181</v>
      </c>
      <c r="B164" s="103"/>
      <c r="C164" s="81">
        <f>IFERROR(VLOOKUP(B164,'Egyéni lista'!$B$4:$L$263,2,0),0)</f>
        <v>0</v>
      </c>
      <c r="D164" s="82">
        <f>IFERROR(VLOOKUP(B164,'Egyéni lista'!$B$4:$L$263,3,0),0)</f>
        <v>0</v>
      </c>
      <c r="E164" s="7">
        <f>IFERROR(VLOOKUP(B164,'Egyéni lista'!$B$4:$L$263,4,0),0)</f>
        <v>0</v>
      </c>
      <c r="F164" s="7">
        <f>IFERROR(VLOOKUP(B164,'Egyéni lista'!$B$4:$L$263,5,0),0)</f>
        <v>0</v>
      </c>
      <c r="G164" s="7">
        <f>IFERROR(VLOOKUP(B164,'Egyéni lista'!$B$4:$L$263,6,0),0)</f>
        <v>0</v>
      </c>
      <c r="H164" s="7">
        <f>IFERROR(VLOOKUP(B164,'Egyéni lista'!$B$4:$L$263,7,0),0)</f>
        <v>0</v>
      </c>
      <c r="I164" s="124">
        <f>IFERROR(VLOOKUP(B164,'Egyéni lista'!$B$4:$L$263,8,0),0)</f>
        <v>0</v>
      </c>
      <c r="J164" s="132">
        <f>IFERROR(VLOOKUP(B164,'Egyéni lista'!$B$4:$L$263,9,0),0)</f>
        <v>0</v>
      </c>
      <c r="K164" s="26">
        <f>IFERROR(VLOOKUP(B164,'Egyéni lista'!$B$4:$L$263,10,0),0)</f>
        <v>0</v>
      </c>
      <c r="L164" s="87">
        <f>IFERROR(VLOOKUP(B164,'Egyéni lista'!$B$4:$L$263,11,0),0)</f>
        <v>0</v>
      </c>
    </row>
    <row r="165" spans="1:12" ht="15" hidden="1" customHeight="1" x14ac:dyDescent="0.2">
      <c r="A165" s="80" t="s">
        <v>182</v>
      </c>
      <c r="B165" s="103"/>
      <c r="C165" s="81">
        <f>IFERROR(VLOOKUP(B165,'Egyéni lista'!$B$4:$L$263,2,0),0)</f>
        <v>0</v>
      </c>
      <c r="D165" s="82">
        <f>IFERROR(VLOOKUP(B165,'Egyéni lista'!$B$4:$L$263,3,0),0)</f>
        <v>0</v>
      </c>
      <c r="E165" s="7">
        <f>IFERROR(VLOOKUP(B165,'Egyéni lista'!$B$4:$L$263,4,0),0)</f>
        <v>0</v>
      </c>
      <c r="F165" s="7">
        <f>IFERROR(VLOOKUP(B165,'Egyéni lista'!$B$4:$L$263,5,0),0)</f>
        <v>0</v>
      </c>
      <c r="G165" s="7">
        <f>IFERROR(VLOOKUP(B165,'Egyéni lista'!$B$4:$L$263,6,0),0)</f>
        <v>0</v>
      </c>
      <c r="H165" s="7">
        <f>IFERROR(VLOOKUP(B165,'Egyéni lista'!$B$4:$L$263,7,0),0)</f>
        <v>0</v>
      </c>
      <c r="I165" s="124">
        <f>IFERROR(VLOOKUP(B165,'Egyéni lista'!$B$4:$L$263,8,0),0)</f>
        <v>0</v>
      </c>
      <c r="J165" s="132">
        <f>IFERROR(VLOOKUP(B165,'Egyéni lista'!$B$4:$L$263,9,0),0)</f>
        <v>0</v>
      </c>
      <c r="K165" s="26">
        <f>IFERROR(VLOOKUP(B165,'Egyéni lista'!$B$4:$L$263,10,0),0)</f>
        <v>0</v>
      </c>
      <c r="L165" s="87">
        <f>IFERROR(VLOOKUP(B165,'Egyéni lista'!$B$4:$L$263,11,0),0)</f>
        <v>0</v>
      </c>
    </row>
    <row r="166" spans="1:12" ht="15" hidden="1" customHeight="1" x14ac:dyDescent="0.2">
      <c r="A166" s="80" t="s">
        <v>183</v>
      </c>
      <c r="B166" s="103"/>
      <c r="C166" s="81">
        <f>IFERROR(VLOOKUP(B166,'Egyéni lista'!$B$4:$L$263,2,0),0)</f>
        <v>0</v>
      </c>
      <c r="D166" s="82">
        <f>IFERROR(VLOOKUP(B166,'Egyéni lista'!$B$4:$L$263,3,0),0)</f>
        <v>0</v>
      </c>
      <c r="E166" s="7">
        <f>IFERROR(VLOOKUP(B166,'Egyéni lista'!$B$4:$L$263,4,0),0)</f>
        <v>0</v>
      </c>
      <c r="F166" s="7">
        <f>IFERROR(VLOOKUP(B166,'Egyéni lista'!$B$4:$L$263,5,0),0)</f>
        <v>0</v>
      </c>
      <c r="G166" s="7">
        <f>IFERROR(VLOOKUP(B166,'Egyéni lista'!$B$4:$L$263,6,0),0)</f>
        <v>0</v>
      </c>
      <c r="H166" s="7">
        <f>IFERROR(VLOOKUP(B166,'Egyéni lista'!$B$4:$L$263,7,0),0)</f>
        <v>0</v>
      </c>
      <c r="I166" s="124">
        <f>IFERROR(VLOOKUP(B166,'Egyéni lista'!$B$4:$L$263,8,0),0)</f>
        <v>0</v>
      </c>
      <c r="J166" s="132">
        <f>IFERROR(VLOOKUP(B166,'Egyéni lista'!$B$4:$L$263,9,0),0)</f>
        <v>0</v>
      </c>
      <c r="K166" s="26">
        <f>IFERROR(VLOOKUP(B166,'Egyéni lista'!$B$4:$L$263,10,0),0)</f>
        <v>0</v>
      </c>
      <c r="L166" s="87">
        <f>IFERROR(VLOOKUP(B166,'Egyéni lista'!$B$4:$L$263,11,0),0)</f>
        <v>0</v>
      </c>
    </row>
    <row r="167" spans="1:12" ht="15.75" hidden="1" customHeight="1" x14ac:dyDescent="0.2">
      <c r="A167" s="80" t="s">
        <v>184</v>
      </c>
      <c r="B167" s="103"/>
      <c r="C167" s="81">
        <f>IFERROR(VLOOKUP(B167,'Egyéni lista'!$B$4:$L$263,2,0),0)</f>
        <v>0</v>
      </c>
      <c r="D167" s="82">
        <f>IFERROR(VLOOKUP(B167,'Egyéni lista'!$B$4:$L$263,3,0),0)</f>
        <v>0</v>
      </c>
      <c r="E167" s="7">
        <f>IFERROR(VLOOKUP(B167,'Egyéni lista'!$B$4:$L$263,4,0),0)</f>
        <v>0</v>
      </c>
      <c r="F167" s="7">
        <f>IFERROR(VLOOKUP(B167,'Egyéni lista'!$B$4:$L$263,5,0),0)</f>
        <v>0</v>
      </c>
      <c r="G167" s="7">
        <f>IFERROR(VLOOKUP(B167,'Egyéni lista'!$B$4:$L$263,6,0),0)</f>
        <v>0</v>
      </c>
      <c r="H167" s="7">
        <f>IFERROR(VLOOKUP(B167,'Egyéni lista'!$B$4:$L$263,7,0),0)</f>
        <v>0</v>
      </c>
      <c r="I167" s="124">
        <f>IFERROR(VLOOKUP(B167,'Egyéni lista'!$B$4:$L$263,8,0),0)</f>
        <v>0</v>
      </c>
      <c r="J167" s="132">
        <f>IFERROR(VLOOKUP(B167,'Egyéni lista'!$B$4:$L$263,9,0),0)</f>
        <v>0</v>
      </c>
      <c r="K167" s="26">
        <f>IFERROR(VLOOKUP(B167,'Egyéni lista'!$B$4:$L$263,10,0),0)</f>
        <v>0</v>
      </c>
      <c r="L167" s="87">
        <f>IFERROR(VLOOKUP(B167,'Egyéni lista'!$B$4:$L$263,11,0),0)</f>
        <v>0</v>
      </c>
    </row>
    <row r="168" spans="1:12" ht="15" hidden="1" customHeight="1" x14ac:dyDescent="0.2">
      <c r="A168" s="80" t="s">
        <v>185</v>
      </c>
      <c r="B168" s="103"/>
      <c r="C168" s="81">
        <f>IFERROR(VLOOKUP(B168,'Egyéni lista'!$B$4:$L$263,2,0),0)</f>
        <v>0</v>
      </c>
      <c r="D168" s="82">
        <f>IFERROR(VLOOKUP(B168,'Egyéni lista'!$B$4:$L$263,3,0),0)</f>
        <v>0</v>
      </c>
      <c r="E168" s="7">
        <f>IFERROR(VLOOKUP(B168,'Egyéni lista'!$B$4:$L$263,4,0),0)</f>
        <v>0</v>
      </c>
      <c r="F168" s="7">
        <f>IFERROR(VLOOKUP(B168,'Egyéni lista'!$B$4:$L$263,5,0),0)</f>
        <v>0</v>
      </c>
      <c r="G168" s="7">
        <f>IFERROR(VLOOKUP(B168,'Egyéni lista'!$B$4:$L$263,6,0),0)</f>
        <v>0</v>
      </c>
      <c r="H168" s="7">
        <f>IFERROR(VLOOKUP(B168,'Egyéni lista'!$B$4:$L$263,7,0),0)</f>
        <v>0</v>
      </c>
      <c r="I168" s="124">
        <f>IFERROR(VLOOKUP(B168,'Egyéni lista'!$B$4:$L$263,8,0),0)</f>
        <v>0</v>
      </c>
      <c r="J168" s="132">
        <f>IFERROR(VLOOKUP(B168,'Egyéni lista'!$B$4:$L$263,9,0),0)</f>
        <v>0</v>
      </c>
      <c r="K168" s="26">
        <f>IFERROR(VLOOKUP(B168,'Egyéni lista'!$B$4:$L$263,10,0),0)</f>
        <v>0</v>
      </c>
      <c r="L168" s="87">
        <f>IFERROR(VLOOKUP(B168,'Egyéni lista'!$B$4:$L$263,11,0),0)</f>
        <v>0</v>
      </c>
    </row>
    <row r="169" spans="1:12" ht="15" hidden="1" customHeight="1" x14ac:dyDescent="0.2">
      <c r="A169" s="80" t="s">
        <v>186</v>
      </c>
      <c r="B169" s="103"/>
      <c r="C169" s="81">
        <f>IFERROR(VLOOKUP(B169,'Egyéni lista'!$B$4:$L$263,2,0),0)</f>
        <v>0</v>
      </c>
      <c r="D169" s="82">
        <f>IFERROR(VLOOKUP(B169,'Egyéni lista'!$B$4:$L$263,3,0),0)</f>
        <v>0</v>
      </c>
      <c r="E169" s="7">
        <f>IFERROR(VLOOKUP(B169,'Egyéni lista'!$B$4:$L$263,4,0),0)</f>
        <v>0</v>
      </c>
      <c r="F169" s="7">
        <f>IFERROR(VLOOKUP(B169,'Egyéni lista'!$B$4:$L$263,5,0),0)</f>
        <v>0</v>
      </c>
      <c r="G169" s="7">
        <f>IFERROR(VLOOKUP(B169,'Egyéni lista'!$B$4:$L$263,6,0),0)</f>
        <v>0</v>
      </c>
      <c r="H169" s="7">
        <f>IFERROR(VLOOKUP(B169,'Egyéni lista'!$B$4:$L$263,7,0),0)</f>
        <v>0</v>
      </c>
      <c r="I169" s="124">
        <f>IFERROR(VLOOKUP(B169,'Egyéni lista'!$B$4:$L$263,8,0),0)</f>
        <v>0</v>
      </c>
      <c r="J169" s="132">
        <f>IFERROR(VLOOKUP(B169,'Egyéni lista'!$B$4:$L$263,9,0),0)</f>
        <v>0</v>
      </c>
      <c r="K169" s="26">
        <f>IFERROR(VLOOKUP(B169,'Egyéni lista'!$B$4:$L$263,10,0),0)</f>
        <v>0</v>
      </c>
      <c r="L169" s="87">
        <f>IFERROR(VLOOKUP(B169,'Egyéni lista'!$B$4:$L$263,11,0),0)</f>
        <v>0</v>
      </c>
    </row>
    <row r="170" spans="1:12" ht="15" hidden="1" customHeight="1" x14ac:dyDescent="0.2">
      <c r="A170" s="80" t="s">
        <v>187</v>
      </c>
      <c r="B170" s="103"/>
      <c r="C170" s="81">
        <f>IFERROR(VLOOKUP(B170,'Egyéni lista'!$B$4:$L$263,2,0),0)</f>
        <v>0</v>
      </c>
      <c r="D170" s="82">
        <f>IFERROR(VLOOKUP(B170,'Egyéni lista'!$B$4:$L$263,3,0),0)</f>
        <v>0</v>
      </c>
      <c r="E170" s="7">
        <f>IFERROR(VLOOKUP(B170,'Egyéni lista'!$B$4:$L$263,4,0),0)</f>
        <v>0</v>
      </c>
      <c r="F170" s="7">
        <f>IFERROR(VLOOKUP(B170,'Egyéni lista'!$B$4:$L$263,5,0),0)</f>
        <v>0</v>
      </c>
      <c r="G170" s="7">
        <f>IFERROR(VLOOKUP(B170,'Egyéni lista'!$B$4:$L$263,6,0),0)</f>
        <v>0</v>
      </c>
      <c r="H170" s="7">
        <f>IFERROR(VLOOKUP(B170,'Egyéni lista'!$B$4:$L$263,7,0),0)</f>
        <v>0</v>
      </c>
      <c r="I170" s="124">
        <f>IFERROR(VLOOKUP(B170,'Egyéni lista'!$B$4:$L$263,8,0),0)</f>
        <v>0</v>
      </c>
      <c r="J170" s="132">
        <f>IFERROR(VLOOKUP(B170,'Egyéni lista'!$B$4:$L$263,9,0),0)</f>
        <v>0</v>
      </c>
      <c r="K170" s="26">
        <f>IFERROR(VLOOKUP(B170,'Egyéni lista'!$B$4:$L$263,10,0),0)</f>
        <v>0</v>
      </c>
      <c r="L170" s="87">
        <f>IFERROR(VLOOKUP(B170,'Egyéni lista'!$B$4:$L$263,11,0),0)</f>
        <v>0</v>
      </c>
    </row>
    <row r="171" spans="1:12" ht="15.75" hidden="1" customHeight="1" x14ac:dyDescent="0.2">
      <c r="A171" s="80" t="s">
        <v>188</v>
      </c>
      <c r="B171" s="103"/>
      <c r="C171" s="81">
        <f>IFERROR(VLOOKUP(B171,'Egyéni lista'!$B$4:$L$263,2,0),0)</f>
        <v>0</v>
      </c>
      <c r="D171" s="82">
        <f>IFERROR(VLOOKUP(B171,'Egyéni lista'!$B$4:$L$263,3,0),0)</f>
        <v>0</v>
      </c>
      <c r="E171" s="7">
        <f>IFERROR(VLOOKUP(B171,'Egyéni lista'!$B$4:$L$263,4,0),0)</f>
        <v>0</v>
      </c>
      <c r="F171" s="7">
        <f>IFERROR(VLOOKUP(B171,'Egyéni lista'!$B$4:$L$263,5,0),0)</f>
        <v>0</v>
      </c>
      <c r="G171" s="7">
        <f>IFERROR(VLOOKUP(B171,'Egyéni lista'!$B$4:$L$263,6,0),0)</f>
        <v>0</v>
      </c>
      <c r="H171" s="7">
        <f>IFERROR(VLOOKUP(B171,'Egyéni lista'!$B$4:$L$263,7,0),0)</f>
        <v>0</v>
      </c>
      <c r="I171" s="124">
        <f>IFERROR(VLOOKUP(B171,'Egyéni lista'!$B$4:$L$263,8,0),0)</f>
        <v>0</v>
      </c>
      <c r="J171" s="132">
        <f>IFERROR(VLOOKUP(B171,'Egyéni lista'!$B$4:$L$263,9,0),0)</f>
        <v>0</v>
      </c>
      <c r="K171" s="26">
        <f>IFERROR(VLOOKUP(B171,'Egyéni lista'!$B$4:$L$263,10,0),0)</f>
        <v>0</v>
      </c>
      <c r="L171" s="87">
        <f>IFERROR(VLOOKUP(B171,'Egyéni lista'!$B$4:$L$263,11,0),0)</f>
        <v>0</v>
      </c>
    </row>
    <row r="172" spans="1:12" ht="15" hidden="1" customHeight="1" x14ac:dyDescent="0.2">
      <c r="A172" s="80" t="s">
        <v>189</v>
      </c>
      <c r="B172" s="103"/>
      <c r="C172" s="81">
        <f>IFERROR(VLOOKUP(B172,'Egyéni lista'!$B$4:$L$263,2,0),0)</f>
        <v>0</v>
      </c>
      <c r="D172" s="82">
        <f>IFERROR(VLOOKUP(B172,'Egyéni lista'!$B$4:$L$263,3,0),0)</f>
        <v>0</v>
      </c>
      <c r="E172" s="7">
        <f>IFERROR(VLOOKUP(B172,'Egyéni lista'!$B$4:$L$263,4,0),0)</f>
        <v>0</v>
      </c>
      <c r="F172" s="7">
        <f>IFERROR(VLOOKUP(B172,'Egyéni lista'!$B$4:$L$263,5,0),0)</f>
        <v>0</v>
      </c>
      <c r="G172" s="7">
        <f>IFERROR(VLOOKUP(B172,'Egyéni lista'!$B$4:$L$263,6,0),0)</f>
        <v>0</v>
      </c>
      <c r="H172" s="7">
        <f>IFERROR(VLOOKUP(B172,'Egyéni lista'!$B$4:$L$263,7,0),0)</f>
        <v>0</v>
      </c>
      <c r="I172" s="124">
        <f>IFERROR(VLOOKUP(B172,'Egyéni lista'!$B$4:$L$263,8,0),0)</f>
        <v>0</v>
      </c>
      <c r="J172" s="132">
        <f>IFERROR(VLOOKUP(B172,'Egyéni lista'!$B$4:$L$263,9,0),0)</f>
        <v>0</v>
      </c>
      <c r="K172" s="26">
        <f>IFERROR(VLOOKUP(B172,'Egyéni lista'!$B$4:$L$263,10,0),0)</f>
        <v>0</v>
      </c>
      <c r="L172" s="87">
        <f>IFERROR(VLOOKUP(B172,'Egyéni lista'!$B$4:$L$263,11,0),0)</f>
        <v>0</v>
      </c>
    </row>
    <row r="173" spans="1:12" ht="15" hidden="1" customHeight="1" x14ac:dyDescent="0.2">
      <c r="A173" s="80" t="s">
        <v>190</v>
      </c>
      <c r="B173" s="103"/>
      <c r="C173" s="81">
        <f>IFERROR(VLOOKUP(B173,'Egyéni lista'!$B$4:$L$263,2,0),0)</f>
        <v>0</v>
      </c>
      <c r="D173" s="82">
        <f>IFERROR(VLOOKUP(B173,'Egyéni lista'!$B$4:$L$263,3,0),0)</f>
        <v>0</v>
      </c>
      <c r="E173" s="7">
        <f>IFERROR(VLOOKUP(B173,'Egyéni lista'!$B$4:$L$263,4,0),0)</f>
        <v>0</v>
      </c>
      <c r="F173" s="7">
        <f>IFERROR(VLOOKUP(B173,'Egyéni lista'!$B$4:$L$263,5,0),0)</f>
        <v>0</v>
      </c>
      <c r="G173" s="7">
        <f>IFERROR(VLOOKUP(B173,'Egyéni lista'!$B$4:$L$263,6,0),0)</f>
        <v>0</v>
      </c>
      <c r="H173" s="7">
        <f>IFERROR(VLOOKUP(B173,'Egyéni lista'!$B$4:$L$263,7,0),0)</f>
        <v>0</v>
      </c>
      <c r="I173" s="124">
        <f>IFERROR(VLOOKUP(B173,'Egyéni lista'!$B$4:$L$263,8,0),0)</f>
        <v>0</v>
      </c>
      <c r="J173" s="132">
        <f>IFERROR(VLOOKUP(B173,'Egyéni lista'!$B$4:$L$263,9,0),0)</f>
        <v>0</v>
      </c>
      <c r="K173" s="26">
        <f>IFERROR(VLOOKUP(B173,'Egyéni lista'!$B$4:$L$263,10,0),0)</f>
        <v>0</v>
      </c>
      <c r="L173" s="87">
        <f>IFERROR(VLOOKUP(B173,'Egyéni lista'!$B$4:$L$263,11,0),0)</f>
        <v>0</v>
      </c>
    </row>
    <row r="174" spans="1:12" ht="15" hidden="1" customHeight="1" x14ac:dyDescent="0.2">
      <c r="A174" s="80" t="s">
        <v>191</v>
      </c>
      <c r="B174" s="103"/>
      <c r="C174" s="81">
        <f>IFERROR(VLOOKUP(B174,'Egyéni lista'!$B$4:$L$263,2,0),0)</f>
        <v>0</v>
      </c>
      <c r="D174" s="82">
        <f>IFERROR(VLOOKUP(B174,'Egyéni lista'!$B$4:$L$263,3,0),0)</f>
        <v>0</v>
      </c>
      <c r="E174" s="7">
        <f>IFERROR(VLOOKUP(B174,'Egyéni lista'!$B$4:$L$263,4,0),0)</f>
        <v>0</v>
      </c>
      <c r="F174" s="7">
        <f>IFERROR(VLOOKUP(B174,'Egyéni lista'!$B$4:$L$263,5,0),0)</f>
        <v>0</v>
      </c>
      <c r="G174" s="7">
        <f>IFERROR(VLOOKUP(B174,'Egyéni lista'!$B$4:$L$263,6,0),0)</f>
        <v>0</v>
      </c>
      <c r="H174" s="7">
        <f>IFERROR(VLOOKUP(B174,'Egyéni lista'!$B$4:$L$263,7,0),0)</f>
        <v>0</v>
      </c>
      <c r="I174" s="124">
        <f>IFERROR(VLOOKUP(B174,'Egyéni lista'!$B$4:$L$263,8,0),0)</f>
        <v>0</v>
      </c>
      <c r="J174" s="132">
        <f>IFERROR(VLOOKUP(B174,'Egyéni lista'!$B$4:$L$263,9,0),0)</f>
        <v>0</v>
      </c>
      <c r="K174" s="26">
        <f>IFERROR(VLOOKUP(B174,'Egyéni lista'!$B$4:$L$263,10,0),0)</f>
        <v>0</v>
      </c>
      <c r="L174" s="87">
        <f>IFERROR(VLOOKUP(B174,'Egyéni lista'!$B$4:$L$263,11,0),0)</f>
        <v>0</v>
      </c>
    </row>
    <row r="175" spans="1:12" ht="15.75" hidden="1" customHeight="1" x14ac:dyDescent="0.2">
      <c r="A175" s="80" t="s">
        <v>192</v>
      </c>
      <c r="B175" s="103"/>
      <c r="C175" s="81">
        <f>IFERROR(VLOOKUP(B175,'Egyéni lista'!$B$4:$L$263,2,0),0)</f>
        <v>0</v>
      </c>
      <c r="D175" s="82">
        <f>IFERROR(VLOOKUP(B175,'Egyéni lista'!$B$4:$L$263,3,0),0)</f>
        <v>0</v>
      </c>
      <c r="E175" s="7">
        <f>IFERROR(VLOOKUP(B175,'Egyéni lista'!$B$4:$L$263,4,0),0)</f>
        <v>0</v>
      </c>
      <c r="F175" s="7">
        <f>IFERROR(VLOOKUP(B175,'Egyéni lista'!$B$4:$L$263,5,0),0)</f>
        <v>0</v>
      </c>
      <c r="G175" s="7">
        <f>IFERROR(VLOOKUP(B175,'Egyéni lista'!$B$4:$L$263,6,0),0)</f>
        <v>0</v>
      </c>
      <c r="H175" s="7">
        <f>IFERROR(VLOOKUP(B175,'Egyéni lista'!$B$4:$L$263,7,0),0)</f>
        <v>0</v>
      </c>
      <c r="I175" s="124">
        <f>IFERROR(VLOOKUP(B175,'Egyéni lista'!$B$4:$L$263,8,0),0)</f>
        <v>0</v>
      </c>
      <c r="J175" s="132">
        <f>IFERROR(VLOOKUP(B175,'Egyéni lista'!$B$4:$L$263,9,0),0)</f>
        <v>0</v>
      </c>
      <c r="K175" s="26">
        <f>IFERROR(VLOOKUP(B175,'Egyéni lista'!$B$4:$L$263,10,0),0)</f>
        <v>0</v>
      </c>
      <c r="L175" s="87">
        <f>IFERROR(VLOOKUP(B175,'Egyéni lista'!$B$4:$L$263,11,0),0)</f>
        <v>0</v>
      </c>
    </row>
    <row r="176" spans="1:12" ht="15" hidden="1" customHeight="1" x14ac:dyDescent="0.2">
      <c r="A176" s="80" t="s">
        <v>193</v>
      </c>
      <c r="B176" s="103"/>
      <c r="C176" s="81">
        <f>IFERROR(VLOOKUP(B176,'Egyéni lista'!$B$4:$L$263,2,0),0)</f>
        <v>0</v>
      </c>
      <c r="D176" s="82">
        <f>IFERROR(VLOOKUP(B176,'Egyéni lista'!$B$4:$L$263,3,0),0)</f>
        <v>0</v>
      </c>
      <c r="E176" s="7">
        <f>IFERROR(VLOOKUP(B176,'Egyéni lista'!$B$4:$L$263,4,0),0)</f>
        <v>0</v>
      </c>
      <c r="F176" s="7">
        <f>IFERROR(VLOOKUP(B176,'Egyéni lista'!$B$4:$L$263,5,0),0)</f>
        <v>0</v>
      </c>
      <c r="G176" s="7">
        <f>IFERROR(VLOOKUP(B176,'Egyéni lista'!$B$4:$L$263,6,0),0)</f>
        <v>0</v>
      </c>
      <c r="H176" s="7">
        <f>IFERROR(VLOOKUP(B176,'Egyéni lista'!$B$4:$L$263,7,0),0)</f>
        <v>0</v>
      </c>
      <c r="I176" s="124">
        <f>IFERROR(VLOOKUP(B176,'Egyéni lista'!$B$4:$L$263,8,0),0)</f>
        <v>0</v>
      </c>
      <c r="J176" s="132">
        <f>IFERROR(VLOOKUP(B176,'Egyéni lista'!$B$4:$L$263,9,0),0)</f>
        <v>0</v>
      </c>
      <c r="K176" s="26">
        <f>IFERROR(VLOOKUP(B176,'Egyéni lista'!$B$4:$L$263,10,0),0)</f>
        <v>0</v>
      </c>
      <c r="L176" s="87">
        <f>IFERROR(VLOOKUP(B176,'Egyéni lista'!$B$4:$L$263,11,0),0)</f>
        <v>0</v>
      </c>
    </row>
    <row r="177" spans="1:12" ht="15" hidden="1" customHeight="1" x14ac:dyDescent="0.2">
      <c r="A177" s="80" t="s">
        <v>194</v>
      </c>
      <c r="B177" s="103"/>
      <c r="C177" s="81">
        <f>IFERROR(VLOOKUP(B177,'Egyéni lista'!$B$4:$L$263,2,0),0)</f>
        <v>0</v>
      </c>
      <c r="D177" s="82">
        <f>IFERROR(VLOOKUP(B177,'Egyéni lista'!$B$4:$L$263,3,0),0)</f>
        <v>0</v>
      </c>
      <c r="E177" s="7">
        <f>IFERROR(VLOOKUP(B177,'Egyéni lista'!$B$4:$L$263,4,0),0)</f>
        <v>0</v>
      </c>
      <c r="F177" s="7">
        <f>IFERROR(VLOOKUP(B177,'Egyéni lista'!$B$4:$L$263,5,0),0)</f>
        <v>0</v>
      </c>
      <c r="G177" s="7">
        <f>IFERROR(VLOOKUP(B177,'Egyéni lista'!$B$4:$L$263,6,0),0)</f>
        <v>0</v>
      </c>
      <c r="H177" s="7">
        <f>IFERROR(VLOOKUP(B177,'Egyéni lista'!$B$4:$L$263,7,0),0)</f>
        <v>0</v>
      </c>
      <c r="I177" s="124">
        <f>IFERROR(VLOOKUP(B177,'Egyéni lista'!$B$4:$L$263,8,0),0)</f>
        <v>0</v>
      </c>
      <c r="J177" s="132">
        <f>IFERROR(VLOOKUP(B177,'Egyéni lista'!$B$4:$L$263,9,0),0)</f>
        <v>0</v>
      </c>
      <c r="K177" s="26">
        <f>IFERROR(VLOOKUP(B177,'Egyéni lista'!$B$4:$L$263,10,0),0)</f>
        <v>0</v>
      </c>
      <c r="L177" s="87">
        <f>IFERROR(VLOOKUP(B177,'Egyéni lista'!$B$4:$L$263,11,0),0)</f>
        <v>0</v>
      </c>
    </row>
    <row r="178" spans="1:12" ht="15" hidden="1" customHeight="1" x14ac:dyDescent="0.2">
      <c r="A178" s="80" t="s">
        <v>195</v>
      </c>
      <c r="B178" s="103"/>
      <c r="C178" s="81">
        <f>IFERROR(VLOOKUP(B178,'Egyéni lista'!$B$4:$L$263,2,0),0)</f>
        <v>0</v>
      </c>
      <c r="D178" s="82">
        <f>IFERROR(VLOOKUP(B178,'Egyéni lista'!$B$4:$L$263,3,0),0)</f>
        <v>0</v>
      </c>
      <c r="E178" s="7">
        <f>IFERROR(VLOOKUP(B178,'Egyéni lista'!$B$4:$L$263,4,0),0)</f>
        <v>0</v>
      </c>
      <c r="F178" s="7">
        <f>IFERROR(VLOOKUP(B178,'Egyéni lista'!$B$4:$L$263,5,0),0)</f>
        <v>0</v>
      </c>
      <c r="G178" s="7">
        <f>IFERROR(VLOOKUP(B178,'Egyéni lista'!$B$4:$L$263,6,0),0)</f>
        <v>0</v>
      </c>
      <c r="H178" s="7">
        <f>IFERROR(VLOOKUP(B178,'Egyéni lista'!$B$4:$L$263,7,0),0)</f>
        <v>0</v>
      </c>
      <c r="I178" s="124">
        <f>IFERROR(VLOOKUP(B178,'Egyéni lista'!$B$4:$L$263,8,0),0)</f>
        <v>0</v>
      </c>
      <c r="J178" s="132">
        <f>IFERROR(VLOOKUP(B178,'Egyéni lista'!$B$4:$L$263,9,0),0)</f>
        <v>0</v>
      </c>
      <c r="K178" s="26">
        <f>IFERROR(VLOOKUP(B178,'Egyéni lista'!$B$4:$L$263,10,0),0)</f>
        <v>0</v>
      </c>
      <c r="L178" s="87">
        <f>IFERROR(VLOOKUP(B178,'Egyéni lista'!$B$4:$L$263,11,0),0)</f>
        <v>0</v>
      </c>
    </row>
    <row r="179" spans="1:12" ht="15.75" hidden="1" customHeight="1" x14ac:dyDescent="0.2">
      <c r="A179" s="80" t="s">
        <v>196</v>
      </c>
      <c r="B179" s="103"/>
      <c r="C179" s="81">
        <f>IFERROR(VLOOKUP(B179,'Egyéni lista'!$B$4:$L$263,2,0),0)</f>
        <v>0</v>
      </c>
      <c r="D179" s="82">
        <f>IFERROR(VLOOKUP(B179,'Egyéni lista'!$B$4:$L$263,3,0),0)</f>
        <v>0</v>
      </c>
      <c r="E179" s="7">
        <f>IFERROR(VLOOKUP(B179,'Egyéni lista'!$B$4:$L$263,4,0),0)</f>
        <v>0</v>
      </c>
      <c r="F179" s="7">
        <f>IFERROR(VLOOKUP(B179,'Egyéni lista'!$B$4:$L$263,5,0),0)</f>
        <v>0</v>
      </c>
      <c r="G179" s="7">
        <f>IFERROR(VLOOKUP(B179,'Egyéni lista'!$B$4:$L$263,6,0),0)</f>
        <v>0</v>
      </c>
      <c r="H179" s="7">
        <f>IFERROR(VLOOKUP(B179,'Egyéni lista'!$B$4:$L$263,7,0),0)</f>
        <v>0</v>
      </c>
      <c r="I179" s="124">
        <f>IFERROR(VLOOKUP(B179,'Egyéni lista'!$B$4:$L$263,8,0),0)</f>
        <v>0</v>
      </c>
      <c r="J179" s="132">
        <f>IFERROR(VLOOKUP(B179,'Egyéni lista'!$B$4:$L$263,9,0),0)</f>
        <v>0</v>
      </c>
      <c r="K179" s="26">
        <f>IFERROR(VLOOKUP(B179,'Egyéni lista'!$B$4:$L$263,10,0),0)</f>
        <v>0</v>
      </c>
      <c r="L179" s="87">
        <f>IFERROR(VLOOKUP(B179,'Egyéni lista'!$B$4:$L$263,11,0),0)</f>
        <v>0</v>
      </c>
    </row>
    <row r="180" spans="1:12" ht="15" hidden="1" customHeight="1" x14ac:dyDescent="0.2">
      <c r="A180" s="80" t="s">
        <v>197</v>
      </c>
      <c r="B180" s="103"/>
      <c r="C180" s="81">
        <f>IFERROR(VLOOKUP(B180,'Egyéni lista'!$B$4:$L$263,2,0),0)</f>
        <v>0</v>
      </c>
      <c r="D180" s="82">
        <f>IFERROR(VLOOKUP(B180,'Egyéni lista'!$B$4:$L$263,3,0),0)</f>
        <v>0</v>
      </c>
      <c r="E180" s="7">
        <f>IFERROR(VLOOKUP(B180,'Egyéni lista'!$B$4:$L$263,4,0),0)</f>
        <v>0</v>
      </c>
      <c r="F180" s="7">
        <f>IFERROR(VLOOKUP(B180,'Egyéni lista'!$B$4:$L$263,5,0),0)</f>
        <v>0</v>
      </c>
      <c r="G180" s="7">
        <f>IFERROR(VLOOKUP(B180,'Egyéni lista'!$B$4:$L$263,6,0),0)</f>
        <v>0</v>
      </c>
      <c r="H180" s="7">
        <f>IFERROR(VLOOKUP(B180,'Egyéni lista'!$B$4:$L$263,7,0),0)</f>
        <v>0</v>
      </c>
      <c r="I180" s="124">
        <f>IFERROR(VLOOKUP(B180,'Egyéni lista'!$B$4:$L$263,8,0),0)</f>
        <v>0</v>
      </c>
      <c r="J180" s="132">
        <f>IFERROR(VLOOKUP(B180,'Egyéni lista'!$B$4:$L$263,9,0),0)</f>
        <v>0</v>
      </c>
      <c r="K180" s="26">
        <f>IFERROR(VLOOKUP(B180,'Egyéni lista'!$B$4:$L$263,10,0),0)</f>
        <v>0</v>
      </c>
      <c r="L180" s="87">
        <f>IFERROR(VLOOKUP(B180,'Egyéni lista'!$B$4:$L$263,11,0),0)</f>
        <v>0</v>
      </c>
    </row>
    <row r="181" spans="1:12" ht="15" hidden="1" customHeight="1" x14ac:dyDescent="0.2">
      <c r="A181" s="80" t="s">
        <v>198</v>
      </c>
      <c r="B181" s="103"/>
      <c r="C181" s="81">
        <f>IFERROR(VLOOKUP(B181,'Egyéni lista'!$B$4:$L$263,2,0),0)</f>
        <v>0</v>
      </c>
      <c r="D181" s="82">
        <f>IFERROR(VLOOKUP(B181,'Egyéni lista'!$B$4:$L$263,3,0),0)</f>
        <v>0</v>
      </c>
      <c r="E181" s="7">
        <f>IFERROR(VLOOKUP(B181,'Egyéni lista'!$B$4:$L$263,4,0),0)</f>
        <v>0</v>
      </c>
      <c r="F181" s="7">
        <f>IFERROR(VLOOKUP(B181,'Egyéni lista'!$B$4:$L$263,5,0),0)</f>
        <v>0</v>
      </c>
      <c r="G181" s="7">
        <f>IFERROR(VLOOKUP(B181,'Egyéni lista'!$B$4:$L$263,6,0),0)</f>
        <v>0</v>
      </c>
      <c r="H181" s="7">
        <f>IFERROR(VLOOKUP(B181,'Egyéni lista'!$B$4:$L$263,7,0),0)</f>
        <v>0</v>
      </c>
      <c r="I181" s="124">
        <f>IFERROR(VLOOKUP(B181,'Egyéni lista'!$B$4:$L$263,8,0),0)</f>
        <v>0</v>
      </c>
      <c r="J181" s="132">
        <f>IFERROR(VLOOKUP(B181,'Egyéni lista'!$B$4:$L$263,9,0),0)</f>
        <v>0</v>
      </c>
      <c r="K181" s="26">
        <f>IFERROR(VLOOKUP(B181,'Egyéni lista'!$B$4:$L$263,10,0),0)</f>
        <v>0</v>
      </c>
      <c r="L181" s="87">
        <f>IFERROR(VLOOKUP(B181,'Egyéni lista'!$B$4:$L$263,11,0),0)</f>
        <v>0</v>
      </c>
    </row>
    <row r="182" spans="1:12" ht="15" hidden="1" customHeight="1" x14ac:dyDescent="0.2">
      <c r="A182" s="80" t="s">
        <v>199</v>
      </c>
      <c r="B182" s="103"/>
      <c r="C182" s="81">
        <f>IFERROR(VLOOKUP(B182,'Egyéni lista'!$B$4:$L$263,2,0),0)</f>
        <v>0</v>
      </c>
      <c r="D182" s="82">
        <f>IFERROR(VLOOKUP(B182,'Egyéni lista'!$B$4:$L$263,3,0),0)</f>
        <v>0</v>
      </c>
      <c r="E182" s="7">
        <f>IFERROR(VLOOKUP(B182,'Egyéni lista'!$B$4:$L$263,4,0),0)</f>
        <v>0</v>
      </c>
      <c r="F182" s="7">
        <f>IFERROR(VLOOKUP(B182,'Egyéni lista'!$B$4:$L$263,5,0),0)</f>
        <v>0</v>
      </c>
      <c r="G182" s="7">
        <f>IFERROR(VLOOKUP(B182,'Egyéni lista'!$B$4:$L$263,6,0),0)</f>
        <v>0</v>
      </c>
      <c r="H182" s="7">
        <f>IFERROR(VLOOKUP(B182,'Egyéni lista'!$B$4:$L$263,7,0),0)</f>
        <v>0</v>
      </c>
      <c r="I182" s="124">
        <f>IFERROR(VLOOKUP(B182,'Egyéni lista'!$B$4:$L$263,8,0),0)</f>
        <v>0</v>
      </c>
      <c r="J182" s="132">
        <f>IFERROR(VLOOKUP(B182,'Egyéni lista'!$B$4:$L$263,9,0),0)</f>
        <v>0</v>
      </c>
      <c r="K182" s="26">
        <f>IFERROR(VLOOKUP(B182,'Egyéni lista'!$B$4:$L$263,10,0),0)</f>
        <v>0</v>
      </c>
      <c r="L182" s="87">
        <f>IFERROR(VLOOKUP(B182,'Egyéni lista'!$B$4:$L$263,11,0),0)</f>
        <v>0</v>
      </c>
    </row>
    <row r="183" spans="1:12" ht="15.75" hidden="1" customHeight="1" x14ac:dyDescent="0.2">
      <c r="A183" s="80" t="s">
        <v>200</v>
      </c>
      <c r="B183" s="103"/>
      <c r="C183" s="81">
        <f>IFERROR(VLOOKUP(B183,'Egyéni lista'!$B$4:$L$263,2,0),0)</f>
        <v>0</v>
      </c>
      <c r="D183" s="82">
        <f>IFERROR(VLOOKUP(B183,'Egyéni lista'!$B$4:$L$263,3,0),0)</f>
        <v>0</v>
      </c>
      <c r="E183" s="7">
        <f>IFERROR(VLOOKUP(B183,'Egyéni lista'!$B$4:$L$263,4,0),0)</f>
        <v>0</v>
      </c>
      <c r="F183" s="7">
        <f>IFERROR(VLOOKUP(B183,'Egyéni lista'!$B$4:$L$263,5,0),0)</f>
        <v>0</v>
      </c>
      <c r="G183" s="7">
        <f>IFERROR(VLOOKUP(B183,'Egyéni lista'!$B$4:$L$263,6,0),0)</f>
        <v>0</v>
      </c>
      <c r="H183" s="7">
        <f>IFERROR(VLOOKUP(B183,'Egyéni lista'!$B$4:$L$263,7,0),0)</f>
        <v>0</v>
      </c>
      <c r="I183" s="124">
        <f>IFERROR(VLOOKUP(B183,'Egyéni lista'!$B$4:$L$263,8,0),0)</f>
        <v>0</v>
      </c>
      <c r="J183" s="132">
        <f>IFERROR(VLOOKUP(B183,'Egyéni lista'!$B$4:$L$263,9,0),0)</f>
        <v>0</v>
      </c>
      <c r="K183" s="26">
        <f>IFERROR(VLOOKUP(B183,'Egyéni lista'!$B$4:$L$263,10,0),0)</f>
        <v>0</v>
      </c>
      <c r="L183" s="87">
        <f>IFERROR(VLOOKUP(B183,'Egyéni lista'!$B$4:$L$263,11,0),0)</f>
        <v>0</v>
      </c>
    </row>
    <row r="184" spans="1:12" ht="15" hidden="1" customHeight="1" x14ac:dyDescent="0.2">
      <c r="A184" s="80" t="s">
        <v>201</v>
      </c>
      <c r="B184" s="103"/>
      <c r="C184" s="81">
        <f>IFERROR(VLOOKUP(B184,'Egyéni lista'!$B$4:$L$263,2,0),0)</f>
        <v>0</v>
      </c>
      <c r="D184" s="82">
        <f>IFERROR(VLOOKUP(B184,'Egyéni lista'!$B$4:$L$263,3,0),0)</f>
        <v>0</v>
      </c>
      <c r="E184" s="7">
        <f>IFERROR(VLOOKUP(B184,'Egyéni lista'!$B$4:$L$263,4,0),0)</f>
        <v>0</v>
      </c>
      <c r="F184" s="7">
        <f>IFERROR(VLOOKUP(B184,'Egyéni lista'!$B$4:$L$263,5,0),0)</f>
        <v>0</v>
      </c>
      <c r="G184" s="7">
        <f>IFERROR(VLOOKUP(B184,'Egyéni lista'!$B$4:$L$263,6,0),0)</f>
        <v>0</v>
      </c>
      <c r="H184" s="7">
        <f>IFERROR(VLOOKUP(B184,'Egyéni lista'!$B$4:$L$263,7,0),0)</f>
        <v>0</v>
      </c>
      <c r="I184" s="124">
        <f>IFERROR(VLOOKUP(B184,'Egyéni lista'!$B$4:$L$263,8,0),0)</f>
        <v>0</v>
      </c>
      <c r="J184" s="132">
        <f>IFERROR(VLOOKUP(B184,'Egyéni lista'!$B$4:$L$263,9,0),0)</f>
        <v>0</v>
      </c>
      <c r="K184" s="26">
        <f>IFERROR(VLOOKUP(B184,'Egyéni lista'!$B$4:$L$263,10,0),0)</f>
        <v>0</v>
      </c>
      <c r="L184" s="87">
        <f>IFERROR(VLOOKUP(B184,'Egyéni lista'!$B$4:$L$263,11,0),0)</f>
        <v>0</v>
      </c>
    </row>
    <row r="185" spans="1:12" ht="15" hidden="1" customHeight="1" x14ac:dyDescent="0.2">
      <c r="A185" s="80" t="s">
        <v>202</v>
      </c>
      <c r="B185" s="103"/>
      <c r="C185" s="81">
        <f>IFERROR(VLOOKUP(B185,'Egyéni lista'!$B$4:$L$263,2,0),0)</f>
        <v>0</v>
      </c>
      <c r="D185" s="82">
        <f>IFERROR(VLOOKUP(B185,'Egyéni lista'!$B$4:$L$263,3,0),0)</f>
        <v>0</v>
      </c>
      <c r="E185" s="7">
        <f>IFERROR(VLOOKUP(B185,'Egyéni lista'!$B$4:$L$263,4,0),0)</f>
        <v>0</v>
      </c>
      <c r="F185" s="7">
        <f>IFERROR(VLOOKUP(B185,'Egyéni lista'!$B$4:$L$263,5,0),0)</f>
        <v>0</v>
      </c>
      <c r="G185" s="7">
        <f>IFERROR(VLOOKUP(B185,'Egyéni lista'!$B$4:$L$263,6,0),0)</f>
        <v>0</v>
      </c>
      <c r="H185" s="7">
        <f>IFERROR(VLOOKUP(B185,'Egyéni lista'!$B$4:$L$263,7,0),0)</f>
        <v>0</v>
      </c>
      <c r="I185" s="124">
        <f>IFERROR(VLOOKUP(B185,'Egyéni lista'!$B$4:$L$263,8,0),0)</f>
        <v>0</v>
      </c>
      <c r="J185" s="132">
        <f>IFERROR(VLOOKUP(B185,'Egyéni lista'!$B$4:$L$263,9,0),0)</f>
        <v>0</v>
      </c>
      <c r="K185" s="26">
        <f>IFERROR(VLOOKUP(B185,'Egyéni lista'!$B$4:$L$263,10,0),0)</f>
        <v>0</v>
      </c>
      <c r="L185" s="87">
        <f>IFERROR(VLOOKUP(B185,'Egyéni lista'!$B$4:$L$263,11,0),0)</f>
        <v>0</v>
      </c>
    </row>
    <row r="186" spans="1:12" ht="15" hidden="1" customHeight="1" x14ac:dyDescent="0.2">
      <c r="A186" s="80" t="s">
        <v>203</v>
      </c>
      <c r="B186" s="103"/>
      <c r="C186" s="81">
        <f>IFERROR(VLOOKUP(B186,'Egyéni lista'!$B$4:$L$263,2,0),0)</f>
        <v>0</v>
      </c>
      <c r="D186" s="82">
        <f>IFERROR(VLOOKUP(B186,'Egyéni lista'!$B$4:$L$263,3,0),0)</f>
        <v>0</v>
      </c>
      <c r="E186" s="7">
        <f>IFERROR(VLOOKUP(B186,'Egyéni lista'!$B$4:$L$263,4,0),0)</f>
        <v>0</v>
      </c>
      <c r="F186" s="7">
        <f>IFERROR(VLOOKUP(B186,'Egyéni lista'!$B$4:$L$263,5,0),0)</f>
        <v>0</v>
      </c>
      <c r="G186" s="7">
        <f>IFERROR(VLOOKUP(B186,'Egyéni lista'!$B$4:$L$263,6,0),0)</f>
        <v>0</v>
      </c>
      <c r="H186" s="7">
        <f>IFERROR(VLOOKUP(B186,'Egyéni lista'!$B$4:$L$263,7,0),0)</f>
        <v>0</v>
      </c>
      <c r="I186" s="124">
        <f>IFERROR(VLOOKUP(B186,'Egyéni lista'!$B$4:$L$263,8,0),0)</f>
        <v>0</v>
      </c>
      <c r="J186" s="132">
        <f>IFERROR(VLOOKUP(B186,'Egyéni lista'!$B$4:$L$263,9,0),0)</f>
        <v>0</v>
      </c>
      <c r="K186" s="26">
        <f>IFERROR(VLOOKUP(B186,'Egyéni lista'!$B$4:$L$263,10,0),0)</f>
        <v>0</v>
      </c>
      <c r="L186" s="87">
        <f>IFERROR(VLOOKUP(B186,'Egyéni lista'!$B$4:$L$263,11,0),0)</f>
        <v>0</v>
      </c>
    </row>
    <row r="187" spans="1:12" ht="15.75" hidden="1" customHeight="1" x14ac:dyDescent="0.2">
      <c r="A187" s="80" t="s">
        <v>204</v>
      </c>
      <c r="B187" s="103"/>
      <c r="C187" s="81">
        <f>IFERROR(VLOOKUP(B187,'Egyéni lista'!$B$4:$L$263,2,0),0)</f>
        <v>0</v>
      </c>
      <c r="D187" s="82">
        <f>IFERROR(VLOOKUP(B187,'Egyéni lista'!$B$4:$L$263,3,0),0)</f>
        <v>0</v>
      </c>
      <c r="E187" s="7">
        <f>IFERROR(VLOOKUP(B187,'Egyéni lista'!$B$4:$L$263,4,0),0)</f>
        <v>0</v>
      </c>
      <c r="F187" s="7">
        <f>IFERROR(VLOOKUP(B187,'Egyéni lista'!$B$4:$L$263,5,0),0)</f>
        <v>0</v>
      </c>
      <c r="G187" s="7">
        <f>IFERROR(VLOOKUP(B187,'Egyéni lista'!$B$4:$L$263,6,0),0)</f>
        <v>0</v>
      </c>
      <c r="H187" s="7">
        <f>IFERROR(VLOOKUP(B187,'Egyéni lista'!$B$4:$L$263,7,0),0)</f>
        <v>0</v>
      </c>
      <c r="I187" s="124">
        <f>IFERROR(VLOOKUP(B187,'Egyéni lista'!$B$4:$L$263,8,0),0)</f>
        <v>0</v>
      </c>
      <c r="J187" s="132">
        <f>IFERROR(VLOOKUP(B187,'Egyéni lista'!$B$4:$L$263,9,0),0)</f>
        <v>0</v>
      </c>
      <c r="K187" s="26">
        <f>IFERROR(VLOOKUP(B187,'Egyéni lista'!$B$4:$L$263,10,0),0)</f>
        <v>0</v>
      </c>
      <c r="L187" s="87">
        <f>IFERROR(VLOOKUP(B187,'Egyéni lista'!$B$4:$L$263,11,0),0)</f>
        <v>0</v>
      </c>
    </row>
    <row r="188" spans="1:12" ht="15" hidden="1" customHeight="1" x14ac:dyDescent="0.2">
      <c r="A188" s="80" t="s">
        <v>205</v>
      </c>
      <c r="B188" s="103"/>
      <c r="C188" s="81">
        <f>IFERROR(VLOOKUP(B188,'Egyéni lista'!$B$4:$L$263,2,0),0)</f>
        <v>0</v>
      </c>
      <c r="D188" s="82">
        <f>IFERROR(VLOOKUP(B188,'Egyéni lista'!$B$4:$L$263,3,0),0)</f>
        <v>0</v>
      </c>
      <c r="E188" s="7">
        <f>IFERROR(VLOOKUP(B188,'Egyéni lista'!$B$4:$L$263,4,0),0)</f>
        <v>0</v>
      </c>
      <c r="F188" s="7">
        <f>IFERROR(VLOOKUP(B188,'Egyéni lista'!$B$4:$L$263,5,0),0)</f>
        <v>0</v>
      </c>
      <c r="G188" s="7">
        <f>IFERROR(VLOOKUP(B188,'Egyéni lista'!$B$4:$L$263,6,0),0)</f>
        <v>0</v>
      </c>
      <c r="H188" s="7">
        <f>IFERROR(VLOOKUP(B188,'Egyéni lista'!$B$4:$L$263,7,0),0)</f>
        <v>0</v>
      </c>
      <c r="I188" s="124">
        <f>IFERROR(VLOOKUP(B188,'Egyéni lista'!$B$4:$L$263,8,0),0)</f>
        <v>0</v>
      </c>
      <c r="J188" s="132">
        <f>IFERROR(VLOOKUP(B188,'Egyéni lista'!$B$4:$L$263,9,0),0)</f>
        <v>0</v>
      </c>
      <c r="K188" s="26">
        <f>IFERROR(VLOOKUP(B188,'Egyéni lista'!$B$4:$L$263,10,0),0)</f>
        <v>0</v>
      </c>
      <c r="L188" s="87">
        <f>IFERROR(VLOOKUP(B188,'Egyéni lista'!$B$4:$L$263,11,0),0)</f>
        <v>0</v>
      </c>
    </row>
    <row r="189" spans="1:12" ht="15" hidden="1" customHeight="1" x14ac:dyDescent="0.2">
      <c r="A189" s="80" t="s">
        <v>206</v>
      </c>
      <c r="B189" s="103"/>
      <c r="C189" s="81">
        <f>IFERROR(VLOOKUP(B189,'Egyéni lista'!$B$4:$L$263,2,0),0)</f>
        <v>0</v>
      </c>
      <c r="D189" s="82">
        <f>IFERROR(VLOOKUP(B189,'Egyéni lista'!$B$4:$L$263,3,0),0)</f>
        <v>0</v>
      </c>
      <c r="E189" s="7">
        <f>IFERROR(VLOOKUP(B189,'Egyéni lista'!$B$4:$L$263,4,0),0)</f>
        <v>0</v>
      </c>
      <c r="F189" s="7">
        <f>IFERROR(VLOOKUP(B189,'Egyéni lista'!$B$4:$L$263,5,0),0)</f>
        <v>0</v>
      </c>
      <c r="G189" s="7">
        <f>IFERROR(VLOOKUP(B189,'Egyéni lista'!$B$4:$L$263,6,0),0)</f>
        <v>0</v>
      </c>
      <c r="H189" s="7">
        <f>IFERROR(VLOOKUP(B189,'Egyéni lista'!$B$4:$L$263,7,0),0)</f>
        <v>0</v>
      </c>
      <c r="I189" s="124">
        <f>IFERROR(VLOOKUP(B189,'Egyéni lista'!$B$4:$L$263,8,0),0)</f>
        <v>0</v>
      </c>
      <c r="J189" s="132">
        <f>IFERROR(VLOOKUP(B189,'Egyéni lista'!$B$4:$L$263,9,0),0)</f>
        <v>0</v>
      </c>
      <c r="K189" s="26">
        <f>IFERROR(VLOOKUP(B189,'Egyéni lista'!$B$4:$L$263,10,0),0)</f>
        <v>0</v>
      </c>
      <c r="L189" s="87">
        <f>IFERROR(VLOOKUP(B189,'Egyéni lista'!$B$4:$L$263,11,0),0)</f>
        <v>0</v>
      </c>
    </row>
    <row r="190" spans="1:12" ht="15" hidden="1" customHeight="1" x14ac:dyDescent="0.2">
      <c r="A190" s="80" t="s">
        <v>207</v>
      </c>
      <c r="B190" s="103"/>
      <c r="C190" s="81">
        <f>IFERROR(VLOOKUP(B190,'Egyéni lista'!$B$4:$L$263,2,0),0)</f>
        <v>0</v>
      </c>
      <c r="D190" s="82">
        <f>IFERROR(VLOOKUP(B190,'Egyéni lista'!$B$4:$L$263,3,0),0)</f>
        <v>0</v>
      </c>
      <c r="E190" s="7">
        <f>IFERROR(VLOOKUP(B190,'Egyéni lista'!$B$4:$L$263,4,0),0)</f>
        <v>0</v>
      </c>
      <c r="F190" s="7">
        <f>IFERROR(VLOOKUP(B190,'Egyéni lista'!$B$4:$L$263,5,0),0)</f>
        <v>0</v>
      </c>
      <c r="G190" s="7">
        <f>IFERROR(VLOOKUP(B190,'Egyéni lista'!$B$4:$L$263,6,0),0)</f>
        <v>0</v>
      </c>
      <c r="H190" s="7">
        <f>IFERROR(VLOOKUP(B190,'Egyéni lista'!$B$4:$L$263,7,0),0)</f>
        <v>0</v>
      </c>
      <c r="I190" s="124">
        <f>IFERROR(VLOOKUP(B190,'Egyéni lista'!$B$4:$L$263,8,0),0)</f>
        <v>0</v>
      </c>
      <c r="J190" s="132">
        <f>IFERROR(VLOOKUP(B190,'Egyéni lista'!$B$4:$L$263,9,0),0)</f>
        <v>0</v>
      </c>
      <c r="K190" s="26">
        <f>IFERROR(VLOOKUP(B190,'Egyéni lista'!$B$4:$L$263,10,0),0)</f>
        <v>0</v>
      </c>
      <c r="L190" s="87">
        <f>IFERROR(VLOOKUP(B190,'Egyéni lista'!$B$4:$L$263,11,0),0)</f>
        <v>0</v>
      </c>
    </row>
    <row r="191" spans="1:12" ht="15.75" hidden="1" customHeight="1" x14ac:dyDescent="0.2">
      <c r="A191" s="80" t="s">
        <v>208</v>
      </c>
      <c r="B191" s="103"/>
      <c r="C191" s="81">
        <f>IFERROR(VLOOKUP(B191,'Egyéni lista'!$B$4:$L$263,2,0),0)</f>
        <v>0</v>
      </c>
      <c r="D191" s="82">
        <f>IFERROR(VLOOKUP(B191,'Egyéni lista'!$B$4:$L$263,3,0),0)</f>
        <v>0</v>
      </c>
      <c r="E191" s="7">
        <f>IFERROR(VLOOKUP(B191,'Egyéni lista'!$B$4:$L$263,4,0),0)</f>
        <v>0</v>
      </c>
      <c r="F191" s="7">
        <f>IFERROR(VLOOKUP(B191,'Egyéni lista'!$B$4:$L$263,5,0),0)</f>
        <v>0</v>
      </c>
      <c r="G191" s="7">
        <f>IFERROR(VLOOKUP(B191,'Egyéni lista'!$B$4:$L$263,6,0),0)</f>
        <v>0</v>
      </c>
      <c r="H191" s="7">
        <f>IFERROR(VLOOKUP(B191,'Egyéni lista'!$B$4:$L$263,7,0),0)</f>
        <v>0</v>
      </c>
      <c r="I191" s="124">
        <f>IFERROR(VLOOKUP(B191,'Egyéni lista'!$B$4:$L$263,8,0),0)</f>
        <v>0</v>
      </c>
      <c r="J191" s="132">
        <f>IFERROR(VLOOKUP(B191,'Egyéni lista'!$B$4:$L$263,9,0),0)</f>
        <v>0</v>
      </c>
      <c r="K191" s="26">
        <f>IFERROR(VLOOKUP(B191,'Egyéni lista'!$B$4:$L$263,10,0),0)</f>
        <v>0</v>
      </c>
      <c r="L191" s="87">
        <f>IFERROR(VLOOKUP(B191,'Egyéni lista'!$B$4:$L$263,11,0),0)</f>
        <v>0</v>
      </c>
    </row>
    <row r="192" spans="1:12" ht="15" hidden="1" customHeight="1" x14ac:dyDescent="0.2">
      <c r="A192" s="80" t="s">
        <v>209</v>
      </c>
      <c r="B192" s="103"/>
      <c r="C192" s="81">
        <f>IFERROR(VLOOKUP(B192,'Egyéni lista'!$B$4:$L$263,2,0),0)</f>
        <v>0</v>
      </c>
      <c r="D192" s="82">
        <f>IFERROR(VLOOKUP(B192,'Egyéni lista'!$B$4:$L$263,3,0),0)</f>
        <v>0</v>
      </c>
      <c r="E192" s="7">
        <f>IFERROR(VLOOKUP(B192,'Egyéni lista'!$B$4:$L$263,4,0),0)</f>
        <v>0</v>
      </c>
      <c r="F192" s="7">
        <f>IFERROR(VLOOKUP(B192,'Egyéni lista'!$B$4:$L$263,5,0),0)</f>
        <v>0</v>
      </c>
      <c r="G192" s="7">
        <f>IFERROR(VLOOKUP(B192,'Egyéni lista'!$B$4:$L$263,6,0),0)</f>
        <v>0</v>
      </c>
      <c r="H192" s="7">
        <f>IFERROR(VLOOKUP(B192,'Egyéni lista'!$B$4:$L$263,7,0),0)</f>
        <v>0</v>
      </c>
      <c r="I192" s="124">
        <f>IFERROR(VLOOKUP(B192,'Egyéni lista'!$B$4:$L$263,8,0),0)</f>
        <v>0</v>
      </c>
      <c r="J192" s="132">
        <f>IFERROR(VLOOKUP(B192,'Egyéni lista'!$B$4:$L$263,9,0),0)</f>
        <v>0</v>
      </c>
      <c r="K192" s="26">
        <f>IFERROR(VLOOKUP(B192,'Egyéni lista'!$B$4:$L$263,10,0),0)</f>
        <v>0</v>
      </c>
      <c r="L192" s="87">
        <f>IFERROR(VLOOKUP(B192,'Egyéni lista'!$B$4:$L$263,11,0),0)</f>
        <v>0</v>
      </c>
    </row>
    <row r="193" spans="1:12" ht="15" hidden="1" customHeight="1" x14ac:dyDescent="0.2">
      <c r="A193" s="80" t="s">
        <v>210</v>
      </c>
      <c r="B193" s="103"/>
      <c r="C193" s="81">
        <f>IFERROR(VLOOKUP(B193,'Egyéni lista'!$B$4:$L$263,2,0),0)</f>
        <v>0</v>
      </c>
      <c r="D193" s="82">
        <f>IFERROR(VLOOKUP(B193,'Egyéni lista'!$B$4:$L$263,3,0),0)</f>
        <v>0</v>
      </c>
      <c r="E193" s="7">
        <f>IFERROR(VLOOKUP(B193,'Egyéni lista'!$B$4:$L$263,4,0),0)</f>
        <v>0</v>
      </c>
      <c r="F193" s="7">
        <f>IFERROR(VLOOKUP(B193,'Egyéni lista'!$B$4:$L$263,5,0),0)</f>
        <v>0</v>
      </c>
      <c r="G193" s="7">
        <f>IFERROR(VLOOKUP(B193,'Egyéni lista'!$B$4:$L$263,6,0),0)</f>
        <v>0</v>
      </c>
      <c r="H193" s="7">
        <f>IFERROR(VLOOKUP(B193,'Egyéni lista'!$B$4:$L$263,7,0),0)</f>
        <v>0</v>
      </c>
      <c r="I193" s="124">
        <f>IFERROR(VLOOKUP(B193,'Egyéni lista'!$B$4:$L$263,8,0),0)</f>
        <v>0</v>
      </c>
      <c r="J193" s="132">
        <f>IFERROR(VLOOKUP(B193,'Egyéni lista'!$B$4:$L$263,9,0),0)</f>
        <v>0</v>
      </c>
      <c r="K193" s="26">
        <f>IFERROR(VLOOKUP(B193,'Egyéni lista'!$B$4:$L$263,10,0),0)</f>
        <v>0</v>
      </c>
      <c r="L193" s="87">
        <f>IFERROR(VLOOKUP(B193,'Egyéni lista'!$B$4:$L$263,11,0),0)</f>
        <v>0</v>
      </c>
    </row>
    <row r="194" spans="1:12" ht="15" hidden="1" customHeight="1" x14ac:dyDescent="0.2">
      <c r="A194" s="80" t="s">
        <v>211</v>
      </c>
      <c r="B194" s="103"/>
      <c r="C194" s="81">
        <f>IFERROR(VLOOKUP(B194,'Egyéni lista'!$B$4:$L$263,2,0),0)</f>
        <v>0</v>
      </c>
      <c r="D194" s="82">
        <f>IFERROR(VLOOKUP(B194,'Egyéni lista'!$B$4:$L$263,3,0),0)</f>
        <v>0</v>
      </c>
      <c r="E194" s="7">
        <f>IFERROR(VLOOKUP(B194,'Egyéni lista'!$B$4:$L$263,4,0),0)</f>
        <v>0</v>
      </c>
      <c r="F194" s="7">
        <f>IFERROR(VLOOKUP(B194,'Egyéni lista'!$B$4:$L$263,5,0),0)</f>
        <v>0</v>
      </c>
      <c r="G194" s="7">
        <f>IFERROR(VLOOKUP(B194,'Egyéni lista'!$B$4:$L$263,6,0),0)</f>
        <v>0</v>
      </c>
      <c r="H194" s="7">
        <f>IFERROR(VLOOKUP(B194,'Egyéni lista'!$B$4:$L$263,7,0),0)</f>
        <v>0</v>
      </c>
      <c r="I194" s="124">
        <f>IFERROR(VLOOKUP(B194,'Egyéni lista'!$B$4:$L$263,8,0),0)</f>
        <v>0</v>
      </c>
      <c r="J194" s="132">
        <f>IFERROR(VLOOKUP(B194,'Egyéni lista'!$B$4:$L$263,9,0),0)</f>
        <v>0</v>
      </c>
      <c r="K194" s="26">
        <f>IFERROR(VLOOKUP(B194,'Egyéni lista'!$B$4:$L$263,10,0),0)</f>
        <v>0</v>
      </c>
      <c r="L194" s="87">
        <f>IFERROR(VLOOKUP(B194,'Egyéni lista'!$B$4:$L$263,11,0),0)</f>
        <v>0</v>
      </c>
    </row>
    <row r="195" spans="1:12" ht="15.75" hidden="1" customHeight="1" x14ac:dyDescent="0.2">
      <c r="A195" s="80" t="s">
        <v>212</v>
      </c>
      <c r="B195" s="103"/>
      <c r="C195" s="81">
        <f>IFERROR(VLOOKUP(B195,'Egyéni lista'!$B$4:$L$263,2,0),0)</f>
        <v>0</v>
      </c>
      <c r="D195" s="82">
        <f>IFERROR(VLOOKUP(B195,'Egyéni lista'!$B$4:$L$263,3,0),0)</f>
        <v>0</v>
      </c>
      <c r="E195" s="7">
        <f>IFERROR(VLOOKUP(B195,'Egyéni lista'!$B$4:$L$263,4,0),0)</f>
        <v>0</v>
      </c>
      <c r="F195" s="7">
        <f>IFERROR(VLOOKUP(B195,'Egyéni lista'!$B$4:$L$263,5,0),0)</f>
        <v>0</v>
      </c>
      <c r="G195" s="7">
        <f>IFERROR(VLOOKUP(B195,'Egyéni lista'!$B$4:$L$263,6,0),0)</f>
        <v>0</v>
      </c>
      <c r="H195" s="7">
        <f>IFERROR(VLOOKUP(B195,'Egyéni lista'!$B$4:$L$263,7,0),0)</f>
        <v>0</v>
      </c>
      <c r="I195" s="124">
        <f>IFERROR(VLOOKUP(B195,'Egyéni lista'!$B$4:$L$263,8,0),0)</f>
        <v>0</v>
      </c>
      <c r="J195" s="132">
        <f>IFERROR(VLOOKUP(B195,'Egyéni lista'!$B$4:$L$263,9,0),0)</f>
        <v>0</v>
      </c>
      <c r="K195" s="26">
        <f>IFERROR(VLOOKUP(B195,'Egyéni lista'!$B$4:$L$263,10,0),0)</f>
        <v>0</v>
      </c>
      <c r="L195" s="87">
        <f>IFERROR(VLOOKUP(B195,'Egyéni lista'!$B$4:$L$263,11,0),0)</f>
        <v>0</v>
      </c>
    </row>
    <row r="196" spans="1:12" ht="15" hidden="1" customHeight="1" x14ac:dyDescent="0.2">
      <c r="A196" s="80" t="s">
        <v>213</v>
      </c>
      <c r="B196" s="103"/>
      <c r="C196" s="81">
        <f>IFERROR(VLOOKUP(B196,'Egyéni lista'!$B$4:$L$263,2,0),0)</f>
        <v>0</v>
      </c>
      <c r="D196" s="82">
        <f>IFERROR(VLOOKUP(B196,'Egyéni lista'!$B$4:$L$263,3,0),0)</f>
        <v>0</v>
      </c>
      <c r="E196" s="7">
        <f>IFERROR(VLOOKUP(B196,'Egyéni lista'!$B$4:$L$263,4,0),0)</f>
        <v>0</v>
      </c>
      <c r="F196" s="7">
        <f>IFERROR(VLOOKUP(B196,'Egyéni lista'!$B$4:$L$263,5,0),0)</f>
        <v>0</v>
      </c>
      <c r="G196" s="7">
        <f>IFERROR(VLOOKUP(B196,'Egyéni lista'!$B$4:$L$263,6,0),0)</f>
        <v>0</v>
      </c>
      <c r="H196" s="7">
        <f>IFERROR(VLOOKUP(B196,'Egyéni lista'!$B$4:$L$263,7,0),0)</f>
        <v>0</v>
      </c>
      <c r="I196" s="124">
        <f>IFERROR(VLOOKUP(B196,'Egyéni lista'!$B$4:$L$263,8,0),0)</f>
        <v>0</v>
      </c>
      <c r="J196" s="132">
        <f>IFERROR(VLOOKUP(B196,'Egyéni lista'!$B$4:$L$263,9,0),0)</f>
        <v>0</v>
      </c>
      <c r="K196" s="26">
        <f>IFERROR(VLOOKUP(B196,'Egyéni lista'!$B$4:$L$263,10,0),0)</f>
        <v>0</v>
      </c>
      <c r="L196" s="87">
        <f>IFERROR(VLOOKUP(B196,'Egyéni lista'!$B$4:$L$263,11,0),0)</f>
        <v>0</v>
      </c>
    </row>
    <row r="197" spans="1:12" ht="15" hidden="1" customHeight="1" x14ac:dyDescent="0.2">
      <c r="A197" s="80" t="s">
        <v>214</v>
      </c>
      <c r="B197" s="103"/>
      <c r="C197" s="81">
        <f>IFERROR(VLOOKUP(B197,'Egyéni lista'!$B$4:$L$263,2,0),0)</f>
        <v>0</v>
      </c>
      <c r="D197" s="82">
        <f>IFERROR(VLOOKUP(B197,'Egyéni lista'!$B$4:$L$263,3,0),0)</f>
        <v>0</v>
      </c>
      <c r="E197" s="7">
        <f>IFERROR(VLOOKUP(B197,'Egyéni lista'!$B$4:$L$263,4,0),0)</f>
        <v>0</v>
      </c>
      <c r="F197" s="7">
        <f>IFERROR(VLOOKUP(B197,'Egyéni lista'!$B$4:$L$263,5,0),0)</f>
        <v>0</v>
      </c>
      <c r="G197" s="7">
        <f>IFERROR(VLOOKUP(B197,'Egyéni lista'!$B$4:$L$263,6,0),0)</f>
        <v>0</v>
      </c>
      <c r="H197" s="7">
        <f>IFERROR(VLOOKUP(B197,'Egyéni lista'!$B$4:$L$263,7,0),0)</f>
        <v>0</v>
      </c>
      <c r="I197" s="124">
        <f>IFERROR(VLOOKUP(B197,'Egyéni lista'!$B$4:$L$263,8,0),0)</f>
        <v>0</v>
      </c>
      <c r="J197" s="132">
        <f>IFERROR(VLOOKUP(B197,'Egyéni lista'!$B$4:$L$263,9,0),0)</f>
        <v>0</v>
      </c>
      <c r="K197" s="26">
        <f>IFERROR(VLOOKUP(B197,'Egyéni lista'!$B$4:$L$263,10,0),0)</f>
        <v>0</v>
      </c>
      <c r="L197" s="87">
        <f>IFERROR(VLOOKUP(B197,'Egyéni lista'!$B$4:$L$263,11,0),0)</f>
        <v>0</v>
      </c>
    </row>
    <row r="198" spans="1:12" ht="15" hidden="1" customHeight="1" x14ac:dyDescent="0.2">
      <c r="A198" s="80" t="s">
        <v>215</v>
      </c>
      <c r="B198" s="103"/>
      <c r="C198" s="81">
        <f>IFERROR(VLOOKUP(B198,'Egyéni lista'!$B$4:$L$263,2,0),0)</f>
        <v>0</v>
      </c>
      <c r="D198" s="82">
        <f>IFERROR(VLOOKUP(B198,'Egyéni lista'!$B$4:$L$263,3,0),0)</f>
        <v>0</v>
      </c>
      <c r="E198" s="7">
        <f>IFERROR(VLOOKUP(B198,'Egyéni lista'!$B$4:$L$263,4,0),0)</f>
        <v>0</v>
      </c>
      <c r="F198" s="7">
        <f>IFERROR(VLOOKUP(B198,'Egyéni lista'!$B$4:$L$263,5,0),0)</f>
        <v>0</v>
      </c>
      <c r="G198" s="7">
        <f>IFERROR(VLOOKUP(B198,'Egyéni lista'!$B$4:$L$263,6,0),0)</f>
        <v>0</v>
      </c>
      <c r="H198" s="7">
        <f>IFERROR(VLOOKUP(B198,'Egyéni lista'!$B$4:$L$263,7,0),0)</f>
        <v>0</v>
      </c>
      <c r="I198" s="124">
        <f>IFERROR(VLOOKUP(B198,'Egyéni lista'!$B$4:$L$263,8,0),0)</f>
        <v>0</v>
      </c>
      <c r="J198" s="132">
        <f>IFERROR(VLOOKUP(B198,'Egyéni lista'!$B$4:$L$263,9,0),0)</f>
        <v>0</v>
      </c>
      <c r="K198" s="26">
        <f>IFERROR(VLOOKUP(B198,'Egyéni lista'!$B$4:$L$263,10,0),0)</f>
        <v>0</v>
      </c>
      <c r="L198" s="87">
        <f>IFERROR(VLOOKUP(B198,'Egyéni lista'!$B$4:$L$263,11,0),0)</f>
        <v>0</v>
      </c>
    </row>
    <row r="199" spans="1:12" ht="15.75" hidden="1" customHeight="1" x14ac:dyDescent="0.2">
      <c r="A199" s="80" t="s">
        <v>216</v>
      </c>
      <c r="B199" s="103"/>
      <c r="C199" s="81">
        <f>IFERROR(VLOOKUP(B199,'Egyéni lista'!$B$4:$L$263,2,0),0)</f>
        <v>0</v>
      </c>
      <c r="D199" s="82">
        <f>IFERROR(VLOOKUP(B199,'Egyéni lista'!$B$4:$L$263,3,0),0)</f>
        <v>0</v>
      </c>
      <c r="E199" s="7">
        <f>IFERROR(VLOOKUP(B199,'Egyéni lista'!$B$4:$L$263,4,0),0)</f>
        <v>0</v>
      </c>
      <c r="F199" s="7">
        <f>IFERROR(VLOOKUP(B199,'Egyéni lista'!$B$4:$L$263,5,0),0)</f>
        <v>0</v>
      </c>
      <c r="G199" s="7">
        <f>IFERROR(VLOOKUP(B199,'Egyéni lista'!$B$4:$L$263,6,0),0)</f>
        <v>0</v>
      </c>
      <c r="H199" s="7">
        <f>IFERROR(VLOOKUP(B199,'Egyéni lista'!$B$4:$L$263,7,0),0)</f>
        <v>0</v>
      </c>
      <c r="I199" s="124">
        <f>IFERROR(VLOOKUP(B199,'Egyéni lista'!$B$4:$L$263,8,0),0)</f>
        <v>0</v>
      </c>
      <c r="J199" s="132">
        <f>IFERROR(VLOOKUP(B199,'Egyéni lista'!$B$4:$L$263,9,0),0)</f>
        <v>0</v>
      </c>
      <c r="K199" s="26">
        <f>IFERROR(VLOOKUP(B199,'Egyéni lista'!$B$4:$L$263,10,0),0)</f>
        <v>0</v>
      </c>
      <c r="L199" s="87">
        <f>IFERROR(VLOOKUP(B199,'Egyéni lista'!$B$4:$L$263,11,0),0)</f>
        <v>0</v>
      </c>
    </row>
    <row r="200" spans="1:12" ht="15" hidden="1" customHeight="1" x14ac:dyDescent="0.2">
      <c r="A200" s="80" t="s">
        <v>217</v>
      </c>
      <c r="B200" s="103"/>
      <c r="C200" s="81">
        <f>IFERROR(VLOOKUP(B200,'Egyéni lista'!$B$4:$L$263,2,0),0)</f>
        <v>0</v>
      </c>
      <c r="D200" s="82">
        <f>IFERROR(VLOOKUP(B200,'Egyéni lista'!$B$4:$L$263,3,0),0)</f>
        <v>0</v>
      </c>
      <c r="E200" s="7">
        <f>IFERROR(VLOOKUP(B200,'Egyéni lista'!$B$4:$L$263,4,0),0)</f>
        <v>0</v>
      </c>
      <c r="F200" s="7">
        <f>IFERROR(VLOOKUP(B200,'Egyéni lista'!$B$4:$L$263,5,0),0)</f>
        <v>0</v>
      </c>
      <c r="G200" s="7">
        <f>IFERROR(VLOOKUP(B200,'Egyéni lista'!$B$4:$L$263,6,0),0)</f>
        <v>0</v>
      </c>
      <c r="H200" s="7">
        <f>IFERROR(VLOOKUP(B200,'Egyéni lista'!$B$4:$L$263,7,0),0)</f>
        <v>0</v>
      </c>
      <c r="I200" s="124">
        <f>IFERROR(VLOOKUP(B200,'Egyéni lista'!$B$4:$L$263,8,0),0)</f>
        <v>0</v>
      </c>
      <c r="J200" s="132">
        <f>IFERROR(VLOOKUP(B200,'Egyéni lista'!$B$4:$L$263,9,0),0)</f>
        <v>0</v>
      </c>
      <c r="K200" s="26">
        <f>IFERROR(VLOOKUP(B200,'Egyéni lista'!$B$4:$L$263,10,0),0)</f>
        <v>0</v>
      </c>
      <c r="L200" s="87">
        <f>IFERROR(VLOOKUP(B200,'Egyéni lista'!$B$4:$L$263,11,0),0)</f>
        <v>0</v>
      </c>
    </row>
    <row r="201" spans="1:12" ht="15" hidden="1" customHeight="1" x14ac:dyDescent="0.2">
      <c r="A201" s="80" t="s">
        <v>218</v>
      </c>
      <c r="B201" s="103"/>
      <c r="C201" s="81">
        <f>IFERROR(VLOOKUP(B201,'Egyéni lista'!$B$4:$L$263,2,0),0)</f>
        <v>0</v>
      </c>
      <c r="D201" s="82">
        <f>IFERROR(VLOOKUP(B201,'Egyéni lista'!$B$4:$L$263,3,0),0)</f>
        <v>0</v>
      </c>
      <c r="E201" s="7">
        <f>IFERROR(VLOOKUP(B201,'Egyéni lista'!$B$4:$L$263,4,0),0)</f>
        <v>0</v>
      </c>
      <c r="F201" s="7">
        <f>IFERROR(VLOOKUP(B201,'Egyéni lista'!$B$4:$L$263,5,0),0)</f>
        <v>0</v>
      </c>
      <c r="G201" s="7">
        <f>IFERROR(VLOOKUP(B201,'Egyéni lista'!$B$4:$L$263,6,0),0)</f>
        <v>0</v>
      </c>
      <c r="H201" s="7">
        <f>IFERROR(VLOOKUP(B201,'Egyéni lista'!$B$4:$L$263,7,0),0)</f>
        <v>0</v>
      </c>
      <c r="I201" s="124">
        <f>IFERROR(VLOOKUP(B201,'Egyéni lista'!$B$4:$L$263,8,0),0)</f>
        <v>0</v>
      </c>
      <c r="J201" s="132">
        <f>IFERROR(VLOOKUP(B201,'Egyéni lista'!$B$4:$L$263,9,0),0)</f>
        <v>0</v>
      </c>
      <c r="K201" s="26">
        <f>IFERROR(VLOOKUP(B201,'Egyéni lista'!$B$4:$L$263,10,0),0)</f>
        <v>0</v>
      </c>
      <c r="L201" s="87">
        <f>IFERROR(VLOOKUP(B201,'Egyéni lista'!$B$4:$L$263,11,0),0)</f>
        <v>0</v>
      </c>
    </row>
    <row r="202" spans="1:12" ht="15" hidden="1" customHeight="1" x14ac:dyDescent="0.2">
      <c r="A202" s="80" t="s">
        <v>219</v>
      </c>
      <c r="B202" s="103"/>
      <c r="C202" s="81">
        <f>IFERROR(VLOOKUP(B202,'Egyéni lista'!$B$4:$L$263,2,0),0)</f>
        <v>0</v>
      </c>
      <c r="D202" s="82">
        <f>IFERROR(VLOOKUP(B202,'Egyéni lista'!$B$4:$L$263,3,0),0)</f>
        <v>0</v>
      </c>
      <c r="E202" s="7">
        <f>IFERROR(VLOOKUP(B202,'Egyéni lista'!$B$4:$L$263,4,0),0)</f>
        <v>0</v>
      </c>
      <c r="F202" s="7">
        <f>IFERROR(VLOOKUP(B202,'Egyéni lista'!$B$4:$L$263,5,0),0)</f>
        <v>0</v>
      </c>
      <c r="G202" s="7">
        <f>IFERROR(VLOOKUP(B202,'Egyéni lista'!$B$4:$L$263,6,0),0)</f>
        <v>0</v>
      </c>
      <c r="H202" s="7">
        <f>IFERROR(VLOOKUP(B202,'Egyéni lista'!$B$4:$L$263,7,0),0)</f>
        <v>0</v>
      </c>
      <c r="I202" s="124">
        <f>IFERROR(VLOOKUP(B202,'Egyéni lista'!$B$4:$L$263,8,0),0)</f>
        <v>0</v>
      </c>
      <c r="J202" s="132">
        <f>IFERROR(VLOOKUP(B202,'Egyéni lista'!$B$4:$L$263,9,0),0)</f>
        <v>0</v>
      </c>
      <c r="K202" s="26">
        <f>IFERROR(VLOOKUP(B202,'Egyéni lista'!$B$4:$L$263,10,0),0)</f>
        <v>0</v>
      </c>
      <c r="L202" s="87">
        <f>IFERROR(VLOOKUP(B202,'Egyéni lista'!$B$4:$L$263,11,0),0)</f>
        <v>0</v>
      </c>
    </row>
    <row r="203" spans="1:12" ht="15.75" hidden="1" customHeight="1" x14ac:dyDescent="0.2">
      <c r="A203" s="80" t="s">
        <v>220</v>
      </c>
      <c r="B203" s="103"/>
      <c r="C203" s="81">
        <f>IFERROR(VLOOKUP(B203,'Egyéni lista'!$B$4:$L$263,2,0),0)</f>
        <v>0</v>
      </c>
      <c r="D203" s="82">
        <f>IFERROR(VLOOKUP(B203,'Egyéni lista'!$B$4:$L$263,3,0),0)</f>
        <v>0</v>
      </c>
      <c r="E203" s="7">
        <f>IFERROR(VLOOKUP(B203,'Egyéni lista'!$B$4:$L$263,4,0),0)</f>
        <v>0</v>
      </c>
      <c r="F203" s="7">
        <f>IFERROR(VLOOKUP(B203,'Egyéni lista'!$B$4:$L$263,5,0),0)</f>
        <v>0</v>
      </c>
      <c r="G203" s="7">
        <f>IFERROR(VLOOKUP(B203,'Egyéni lista'!$B$4:$L$263,6,0),0)</f>
        <v>0</v>
      </c>
      <c r="H203" s="7">
        <f>IFERROR(VLOOKUP(B203,'Egyéni lista'!$B$4:$L$263,7,0),0)</f>
        <v>0</v>
      </c>
      <c r="I203" s="124">
        <f>IFERROR(VLOOKUP(B203,'Egyéni lista'!$B$4:$L$263,8,0),0)</f>
        <v>0</v>
      </c>
      <c r="J203" s="132">
        <f>IFERROR(VLOOKUP(B203,'Egyéni lista'!$B$4:$L$263,9,0),0)</f>
        <v>0</v>
      </c>
      <c r="K203" s="26">
        <f>IFERROR(VLOOKUP(B203,'Egyéni lista'!$B$4:$L$263,10,0),0)</f>
        <v>0</v>
      </c>
      <c r="L203" s="87">
        <f>IFERROR(VLOOKUP(B203,'Egyéni lista'!$B$4:$L$263,11,0),0)</f>
        <v>0</v>
      </c>
    </row>
    <row r="204" spans="1:12" ht="15" hidden="1" customHeight="1" x14ac:dyDescent="0.2">
      <c r="A204" s="80" t="s">
        <v>221</v>
      </c>
      <c r="B204" s="103"/>
      <c r="C204" s="81">
        <f>IFERROR(VLOOKUP(B204,'Egyéni lista'!$B$4:$L$263,2,0),0)</f>
        <v>0</v>
      </c>
      <c r="D204" s="82">
        <f>IFERROR(VLOOKUP(B204,'Egyéni lista'!$B$4:$L$263,3,0),0)</f>
        <v>0</v>
      </c>
      <c r="E204" s="7">
        <f>IFERROR(VLOOKUP(B204,'Egyéni lista'!$B$4:$L$263,4,0),0)</f>
        <v>0</v>
      </c>
      <c r="F204" s="7">
        <f>IFERROR(VLOOKUP(B204,'Egyéni lista'!$B$4:$L$263,5,0),0)</f>
        <v>0</v>
      </c>
      <c r="G204" s="7">
        <f>IFERROR(VLOOKUP(B204,'Egyéni lista'!$B$4:$L$263,6,0),0)</f>
        <v>0</v>
      </c>
      <c r="H204" s="7">
        <f>IFERROR(VLOOKUP(B204,'Egyéni lista'!$B$4:$L$263,7,0),0)</f>
        <v>0</v>
      </c>
      <c r="I204" s="124">
        <f>IFERROR(VLOOKUP(B204,'Egyéni lista'!$B$4:$L$263,8,0),0)</f>
        <v>0</v>
      </c>
      <c r="J204" s="132">
        <f>IFERROR(VLOOKUP(B204,'Egyéni lista'!$B$4:$L$263,9,0),0)</f>
        <v>0</v>
      </c>
      <c r="K204" s="26">
        <f>IFERROR(VLOOKUP(B204,'Egyéni lista'!$B$4:$L$263,10,0),0)</f>
        <v>0</v>
      </c>
      <c r="L204" s="87">
        <f>IFERROR(VLOOKUP(B204,'Egyéni lista'!$B$4:$L$263,11,0),0)</f>
        <v>0</v>
      </c>
    </row>
    <row r="205" spans="1:12" ht="15" hidden="1" customHeight="1" x14ac:dyDescent="0.2">
      <c r="A205" s="80" t="s">
        <v>222</v>
      </c>
      <c r="B205" s="103"/>
      <c r="C205" s="81">
        <f>IFERROR(VLOOKUP(B205,'Egyéni lista'!$B$4:$L$263,2,0),0)</f>
        <v>0</v>
      </c>
      <c r="D205" s="82">
        <f>IFERROR(VLOOKUP(B205,'Egyéni lista'!$B$4:$L$263,3,0),0)</f>
        <v>0</v>
      </c>
      <c r="E205" s="7">
        <f>IFERROR(VLOOKUP(B205,'Egyéni lista'!$B$4:$L$263,4,0),0)</f>
        <v>0</v>
      </c>
      <c r="F205" s="7">
        <f>IFERROR(VLOOKUP(B205,'Egyéni lista'!$B$4:$L$263,5,0),0)</f>
        <v>0</v>
      </c>
      <c r="G205" s="7">
        <f>IFERROR(VLOOKUP(B205,'Egyéni lista'!$B$4:$L$263,6,0),0)</f>
        <v>0</v>
      </c>
      <c r="H205" s="7">
        <f>IFERROR(VLOOKUP(B205,'Egyéni lista'!$B$4:$L$263,7,0),0)</f>
        <v>0</v>
      </c>
      <c r="I205" s="124">
        <f>IFERROR(VLOOKUP(B205,'Egyéni lista'!$B$4:$L$263,8,0),0)</f>
        <v>0</v>
      </c>
      <c r="J205" s="132">
        <f>IFERROR(VLOOKUP(B205,'Egyéni lista'!$B$4:$L$263,9,0),0)</f>
        <v>0</v>
      </c>
      <c r="K205" s="26">
        <f>IFERROR(VLOOKUP(B205,'Egyéni lista'!$B$4:$L$263,10,0),0)</f>
        <v>0</v>
      </c>
      <c r="L205" s="87">
        <f>IFERROR(VLOOKUP(B205,'Egyéni lista'!$B$4:$L$263,11,0),0)</f>
        <v>0</v>
      </c>
    </row>
    <row r="206" spans="1:12" ht="15" hidden="1" customHeight="1" x14ac:dyDescent="0.2">
      <c r="A206" s="80" t="s">
        <v>223</v>
      </c>
      <c r="B206" s="103"/>
      <c r="C206" s="81">
        <f>IFERROR(VLOOKUP(B206,'Egyéni lista'!$B$4:$L$263,2,0),0)</f>
        <v>0</v>
      </c>
      <c r="D206" s="82">
        <f>IFERROR(VLOOKUP(B206,'Egyéni lista'!$B$4:$L$263,3,0),0)</f>
        <v>0</v>
      </c>
      <c r="E206" s="7">
        <f>IFERROR(VLOOKUP(B206,'Egyéni lista'!$B$4:$L$263,4,0),0)</f>
        <v>0</v>
      </c>
      <c r="F206" s="7">
        <f>IFERROR(VLOOKUP(B206,'Egyéni lista'!$B$4:$L$263,5,0),0)</f>
        <v>0</v>
      </c>
      <c r="G206" s="7">
        <f>IFERROR(VLOOKUP(B206,'Egyéni lista'!$B$4:$L$263,6,0),0)</f>
        <v>0</v>
      </c>
      <c r="H206" s="7">
        <f>IFERROR(VLOOKUP(B206,'Egyéni lista'!$B$4:$L$263,7,0),0)</f>
        <v>0</v>
      </c>
      <c r="I206" s="124">
        <f>IFERROR(VLOOKUP(B206,'Egyéni lista'!$B$4:$L$263,8,0),0)</f>
        <v>0</v>
      </c>
      <c r="J206" s="132">
        <f>IFERROR(VLOOKUP(B206,'Egyéni lista'!$B$4:$L$263,9,0),0)</f>
        <v>0</v>
      </c>
      <c r="K206" s="26">
        <f>IFERROR(VLOOKUP(B206,'Egyéni lista'!$B$4:$L$263,10,0),0)</f>
        <v>0</v>
      </c>
      <c r="L206" s="87">
        <f>IFERROR(VLOOKUP(B206,'Egyéni lista'!$B$4:$L$263,11,0),0)</f>
        <v>0</v>
      </c>
    </row>
    <row r="207" spans="1:12" ht="15.75" hidden="1" customHeight="1" x14ac:dyDescent="0.2">
      <c r="A207" s="80" t="s">
        <v>224</v>
      </c>
      <c r="B207" s="103"/>
      <c r="C207" s="81">
        <f>IFERROR(VLOOKUP(B207,'Egyéni lista'!$B$4:$L$263,2,0),0)</f>
        <v>0</v>
      </c>
      <c r="D207" s="82">
        <f>IFERROR(VLOOKUP(B207,'Egyéni lista'!$B$4:$L$263,3,0),0)</f>
        <v>0</v>
      </c>
      <c r="E207" s="7">
        <f>IFERROR(VLOOKUP(B207,'Egyéni lista'!$B$4:$L$263,4,0),0)</f>
        <v>0</v>
      </c>
      <c r="F207" s="7">
        <f>IFERROR(VLOOKUP(B207,'Egyéni lista'!$B$4:$L$263,5,0),0)</f>
        <v>0</v>
      </c>
      <c r="G207" s="7">
        <f>IFERROR(VLOOKUP(B207,'Egyéni lista'!$B$4:$L$263,6,0),0)</f>
        <v>0</v>
      </c>
      <c r="H207" s="7">
        <f>IFERROR(VLOOKUP(B207,'Egyéni lista'!$B$4:$L$263,7,0),0)</f>
        <v>0</v>
      </c>
      <c r="I207" s="124">
        <f>IFERROR(VLOOKUP(B207,'Egyéni lista'!$B$4:$L$263,8,0),0)</f>
        <v>0</v>
      </c>
      <c r="J207" s="132">
        <f>IFERROR(VLOOKUP(B207,'Egyéni lista'!$B$4:$L$263,9,0),0)</f>
        <v>0</v>
      </c>
      <c r="K207" s="26">
        <f>IFERROR(VLOOKUP(B207,'Egyéni lista'!$B$4:$L$263,10,0),0)</f>
        <v>0</v>
      </c>
      <c r="L207" s="87">
        <f>IFERROR(VLOOKUP(B207,'Egyéni lista'!$B$4:$L$263,11,0),0)</f>
        <v>0</v>
      </c>
    </row>
    <row r="208" spans="1:12" ht="15" hidden="1" customHeight="1" x14ac:dyDescent="0.2">
      <c r="A208" s="80" t="s">
        <v>225</v>
      </c>
      <c r="B208" s="103"/>
      <c r="C208" s="81">
        <f>IFERROR(VLOOKUP(B208,'Egyéni lista'!$B$4:$L$263,2,0),0)</f>
        <v>0</v>
      </c>
      <c r="D208" s="82">
        <f>IFERROR(VLOOKUP(B208,'Egyéni lista'!$B$4:$L$263,3,0),0)</f>
        <v>0</v>
      </c>
      <c r="E208" s="7">
        <f>IFERROR(VLOOKUP(B208,'Egyéni lista'!$B$4:$L$263,4,0),0)</f>
        <v>0</v>
      </c>
      <c r="F208" s="7">
        <f>IFERROR(VLOOKUP(B208,'Egyéni lista'!$B$4:$L$263,5,0),0)</f>
        <v>0</v>
      </c>
      <c r="G208" s="7">
        <f>IFERROR(VLOOKUP(B208,'Egyéni lista'!$B$4:$L$263,6,0),0)</f>
        <v>0</v>
      </c>
      <c r="H208" s="7">
        <f>IFERROR(VLOOKUP(B208,'Egyéni lista'!$B$4:$L$263,7,0),0)</f>
        <v>0</v>
      </c>
      <c r="I208" s="124">
        <f>IFERROR(VLOOKUP(B208,'Egyéni lista'!$B$4:$L$263,8,0),0)</f>
        <v>0</v>
      </c>
      <c r="J208" s="132">
        <f>IFERROR(VLOOKUP(B208,'Egyéni lista'!$B$4:$L$263,9,0),0)</f>
        <v>0</v>
      </c>
      <c r="K208" s="26">
        <f>IFERROR(VLOOKUP(B208,'Egyéni lista'!$B$4:$L$263,10,0),0)</f>
        <v>0</v>
      </c>
      <c r="L208" s="87">
        <f>IFERROR(VLOOKUP(B208,'Egyéni lista'!$B$4:$L$263,11,0),0)</f>
        <v>0</v>
      </c>
    </row>
    <row r="209" spans="1:12" ht="15" hidden="1" customHeight="1" x14ac:dyDescent="0.2">
      <c r="A209" s="80" t="s">
        <v>226</v>
      </c>
      <c r="B209" s="103"/>
      <c r="C209" s="81">
        <f>IFERROR(VLOOKUP(B209,'Egyéni lista'!$B$4:$L$263,2,0),0)</f>
        <v>0</v>
      </c>
      <c r="D209" s="82">
        <f>IFERROR(VLOOKUP(B209,'Egyéni lista'!$B$4:$L$263,3,0),0)</f>
        <v>0</v>
      </c>
      <c r="E209" s="7">
        <f>IFERROR(VLOOKUP(B209,'Egyéni lista'!$B$4:$L$263,4,0),0)</f>
        <v>0</v>
      </c>
      <c r="F209" s="7">
        <f>IFERROR(VLOOKUP(B209,'Egyéni lista'!$B$4:$L$263,5,0),0)</f>
        <v>0</v>
      </c>
      <c r="G209" s="7">
        <f>IFERROR(VLOOKUP(B209,'Egyéni lista'!$B$4:$L$263,6,0),0)</f>
        <v>0</v>
      </c>
      <c r="H209" s="7">
        <f>IFERROR(VLOOKUP(B209,'Egyéni lista'!$B$4:$L$263,7,0),0)</f>
        <v>0</v>
      </c>
      <c r="I209" s="124">
        <f>IFERROR(VLOOKUP(B209,'Egyéni lista'!$B$4:$L$263,8,0),0)</f>
        <v>0</v>
      </c>
      <c r="J209" s="132">
        <f>IFERROR(VLOOKUP(B209,'Egyéni lista'!$B$4:$L$263,9,0),0)</f>
        <v>0</v>
      </c>
      <c r="K209" s="26">
        <f>IFERROR(VLOOKUP(B209,'Egyéni lista'!$B$4:$L$263,10,0),0)</f>
        <v>0</v>
      </c>
      <c r="L209" s="87">
        <f>IFERROR(VLOOKUP(B209,'Egyéni lista'!$B$4:$L$263,11,0),0)</f>
        <v>0</v>
      </c>
    </row>
    <row r="210" spans="1:12" ht="15" hidden="1" customHeight="1" x14ac:dyDescent="0.2">
      <c r="A210" s="80" t="s">
        <v>227</v>
      </c>
      <c r="B210" s="103"/>
      <c r="C210" s="81">
        <f>IFERROR(VLOOKUP(B210,'Egyéni lista'!$B$4:$L$263,2,0),0)</f>
        <v>0</v>
      </c>
      <c r="D210" s="82">
        <f>IFERROR(VLOOKUP(B210,'Egyéni lista'!$B$4:$L$263,3,0),0)</f>
        <v>0</v>
      </c>
      <c r="E210" s="7">
        <f>IFERROR(VLOOKUP(B210,'Egyéni lista'!$B$4:$L$263,4,0),0)</f>
        <v>0</v>
      </c>
      <c r="F210" s="7">
        <f>IFERROR(VLOOKUP(B210,'Egyéni lista'!$B$4:$L$263,5,0),0)</f>
        <v>0</v>
      </c>
      <c r="G210" s="7">
        <f>IFERROR(VLOOKUP(B210,'Egyéni lista'!$B$4:$L$263,6,0),0)</f>
        <v>0</v>
      </c>
      <c r="H210" s="7">
        <f>IFERROR(VLOOKUP(B210,'Egyéni lista'!$B$4:$L$263,7,0),0)</f>
        <v>0</v>
      </c>
      <c r="I210" s="124">
        <f>IFERROR(VLOOKUP(B210,'Egyéni lista'!$B$4:$L$263,8,0),0)</f>
        <v>0</v>
      </c>
      <c r="J210" s="132">
        <f>IFERROR(VLOOKUP(B210,'Egyéni lista'!$B$4:$L$263,9,0),0)</f>
        <v>0</v>
      </c>
      <c r="K210" s="26">
        <f>IFERROR(VLOOKUP(B210,'Egyéni lista'!$B$4:$L$263,10,0),0)</f>
        <v>0</v>
      </c>
      <c r="L210" s="87">
        <f>IFERROR(VLOOKUP(B210,'Egyéni lista'!$B$4:$L$263,11,0),0)</f>
        <v>0</v>
      </c>
    </row>
    <row r="211" spans="1:12" ht="15.75" hidden="1" customHeight="1" x14ac:dyDescent="0.2">
      <c r="A211" s="80" t="s">
        <v>228</v>
      </c>
      <c r="B211" s="103"/>
      <c r="C211" s="81">
        <f>IFERROR(VLOOKUP(B211,'Egyéni lista'!$B$4:$L$263,2,0),0)</f>
        <v>0</v>
      </c>
      <c r="D211" s="82">
        <f>IFERROR(VLOOKUP(B211,'Egyéni lista'!$B$4:$L$263,3,0),0)</f>
        <v>0</v>
      </c>
      <c r="E211" s="7">
        <f>IFERROR(VLOOKUP(B211,'Egyéni lista'!$B$4:$L$263,4,0),0)</f>
        <v>0</v>
      </c>
      <c r="F211" s="7">
        <f>IFERROR(VLOOKUP(B211,'Egyéni lista'!$B$4:$L$263,5,0),0)</f>
        <v>0</v>
      </c>
      <c r="G211" s="7">
        <f>IFERROR(VLOOKUP(B211,'Egyéni lista'!$B$4:$L$263,6,0),0)</f>
        <v>0</v>
      </c>
      <c r="H211" s="7">
        <f>IFERROR(VLOOKUP(B211,'Egyéni lista'!$B$4:$L$263,7,0),0)</f>
        <v>0</v>
      </c>
      <c r="I211" s="124">
        <f>IFERROR(VLOOKUP(B211,'Egyéni lista'!$B$4:$L$263,8,0),0)</f>
        <v>0</v>
      </c>
      <c r="J211" s="132">
        <f>IFERROR(VLOOKUP(B211,'Egyéni lista'!$B$4:$L$263,9,0),0)</f>
        <v>0</v>
      </c>
      <c r="K211" s="26">
        <f>IFERROR(VLOOKUP(B211,'Egyéni lista'!$B$4:$L$263,10,0),0)</f>
        <v>0</v>
      </c>
      <c r="L211" s="87">
        <f>IFERROR(VLOOKUP(B211,'Egyéni lista'!$B$4:$L$263,11,0),0)</f>
        <v>0</v>
      </c>
    </row>
    <row r="212" spans="1:12" ht="15" hidden="1" customHeight="1" x14ac:dyDescent="0.2">
      <c r="A212" s="80" t="s">
        <v>229</v>
      </c>
      <c r="B212" s="103"/>
      <c r="C212" s="81">
        <f>IFERROR(VLOOKUP(B212,'Egyéni lista'!$B$4:$L$263,2,0),0)</f>
        <v>0</v>
      </c>
      <c r="D212" s="82">
        <f>IFERROR(VLOOKUP(B212,'Egyéni lista'!$B$4:$L$263,3,0),0)</f>
        <v>0</v>
      </c>
      <c r="E212" s="7">
        <f>IFERROR(VLOOKUP(B212,'Egyéni lista'!$B$4:$L$263,4,0),0)</f>
        <v>0</v>
      </c>
      <c r="F212" s="7">
        <f>IFERROR(VLOOKUP(B212,'Egyéni lista'!$B$4:$L$263,5,0),0)</f>
        <v>0</v>
      </c>
      <c r="G212" s="7">
        <f>IFERROR(VLOOKUP(B212,'Egyéni lista'!$B$4:$L$263,6,0),0)</f>
        <v>0</v>
      </c>
      <c r="H212" s="7">
        <f>IFERROR(VLOOKUP(B212,'Egyéni lista'!$B$4:$L$263,7,0),0)</f>
        <v>0</v>
      </c>
      <c r="I212" s="124">
        <f>IFERROR(VLOOKUP(B212,'Egyéni lista'!$B$4:$L$263,8,0),0)</f>
        <v>0</v>
      </c>
      <c r="J212" s="132">
        <f>IFERROR(VLOOKUP(B212,'Egyéni lista'!$B$4:$L$263,9,0),0)</f>
        <v>0</v>
      </c>
      <c r="K212" s="26">
        <f>IFERROR(VLOOKUP(B212,'Egyéni lista'!$B$4:$L$263,10,0),0)</f>
        <v>0</v>
      </c>
      <c r="L212" s="87">
        <f>IFERROR(VLOOKUP(B212,'Egyéni lista'!$B$4:$L$263,11,0),0)</f>
        <v>0</v>
      </c>
    </row>
    <row r="213" spans="1:12" ht="15" hidden="1" customHeight="1" x14ac:dyDescent="0.2">
      <c r="A213" s="80" t="s">
        <v>230</v>
      </c>
      <c r="B213" s="103"/>
      <c r="C213" s="81">
        <f>IFERROR(VLOOKUP(B213,'Egyéni lista'!$B$4:$L$263,2,0),0)</f>
        <v>0</v>
      </c>
      <c r="D213" s="82">
        <f>IFERROR(VLOOKUP(B213,'Egyéni lista'!$B$4:$L$263,3,0),0)</f>
        <v>0</v>
      </c>
      <c r="E213" s="7">
        <f>IFERROR(VLOOKUP(B213,'Egyéni lista'!$B$4:$L$263,4,0),0)</f>
        <v>0</v>
      </c>
      <c r="F213" s="7">
        <f>IFERROR(VLOOKUP(B213,'Egyéni lista'!$B$4:$L$263,5,0),0)</f>
        <v>0</v>
      </c>
      <c r="G213" s="7">
        <f>IFERROR(VLOOKUP(B213,'Egyéni lista'!$B$4:$L$263,6,0),0)</f>
        <v>0</v>
      </c>
      <c r="H213" s="7">
        <f>IFERROR(VLOOKUP(B213,'Egyéni lista'!$B$4:$L$263,7,0),0)</f>
        <v>0</v>
      </c>
      <c r="I213" s="124">
        <f>IFERROR(VLOOKUP(B213,'Egyéni lista'!$B$4:$L$263,8,0),0)</f>
        <v>0</v>
      </c>
      <c r="J213" s="132">
        <f>IFERROR(VLOOKUP(B213,'Egyéni lista'!$B$4:$L$263,9,0),0)</f>
        <v>0</v>
      </c>
      <c r="K213" s="26">
        <f>IFERROR(VLOOKUP(B213,'Egyéni lista'!$B$4:$L$263,10,0),0)</f>
        <v>0</v>
      </c>
      <c r="L213" s="87">
        <f>IFERROR(VLOOKUP(B213,'Egyéni lista'!$B$4:$L$263,11,0),0)</f>
        <v>0</v>
      </c>
    </row>
    <row r="214" spans="1:12" ht="15" hidden="1" customHeight="1" x14ac:dyDescent="0.2">
      <c r="A214" s="80" t="s">
        <v>231</v>
      </c>
      <c r="B214" s="103"/>
      <c r="C214" s="81">
        <f>IFERROR(VLOOKUP(B214,'Egyéni lista'!$B$4:$L$263,2,0),0)</f>
        <v>0</v>
      </c>
      <c r="D214" s="82">
        <f>IFERROR(VLOOKUP(B214,'Egyéni lista'!$B$4:$L$263,3,0),0)</f>
        <v>0</v>
      </c>
      <c r="E214" s="7">
        <f>IFERROR(VLOOKUP(B214,'Egyéni lista'!$B$4:$L$263,4,0),0)</f>
        <v>0</v>
      </c>
      <c r="F214" s="7">
        <f>IFERROR(VLOOKUP(B214,'Egyéni lista'!$B$4:$L$263,5,0),0)</f>
        <v>0</v>
      </c>
      <c r="G214" s="7">
        <f>IFERROR(VLOOKUP(B214,'Egyéni lista'!$B$4:$L$263,6,0),0)</f>
        <v>0</v>
      </c>
      <c r="H214" s="7">
        <f>IFERROR(VLOOKUP(B214,'Egyéni lista'!$B$4:$L$263,7,0),0)</f>
        <v>0</v>
      </c>
      <c r="I214" s="124">
        <f>IFERROR(VLOOKUP(B214,'Egyéni lista'!$B$4:$L$263,8,0),0)</f>
        <v>0</v>
      </c>
      <c r="J214" s="132">
        <f>IFERROR(VLOOKUP(B214,'Egyéni lista'!$B$4:$L$263,9,0),0)</f>
        <v>0</v>
      </c>
      <c r="K214" s="26">
        <f>IFERROR(VLOOKUP(B214,'Egyéni lista'!$B$4:$L$263,10,0),0)</f>
        <v>0</v>
      </c>
      <c r="L214" s="87">
        <f>IFERROR(VLOOKUP(B214,'Egyéni lista'!$B$4:$L$263,11,0),0)</f>
        <v>0</v>
      </c>
    </row>
    <row r="215" spans="1:12" ht="15.75" hidden="1" customHeight="1" x14ac:dyDescent="0.2">
      <c r="A215" s="80" t="s">
        <v>232</v>
      </c>
      <c r="B215" s="103"/>
      <c r="C215" s="81">
        <f>IFERROR(VLOOKUP(B215,'Egyéni lista'!$B$4:$L$263,2,0),0)</f>
        <v>0</v>
      </c>
      <c r="D215" s="82">
        <f>IFERROR(VLOOKUP(B215,'Egyéni lista'!$B$4:$L$263,3,0),0)</f>
        <v>0</v>
      </c>
      <c r="E215" s="7">
        <f>IFERROR(VLOOKUP(B215,'Egyéni lista'!$B$4:$L$263,4,0),0)</f>
        <v>0</v>
      </c>
      <c r="F215" s="7">
        <f>IFERROR(VLOOKUP(B215,'Egyéni lista'!$B$4:$L$263,5,0),0)</f>
        <v>0</v>
      </c>
      <c r="G215" s="7">
        <f>IFERROR(VLOOKUP(B215,'Egyéni lista'!$B$4:$L$263,6,0),0)</f>
        <v>0</v>
      </c>
      <c r="H215" s="7">
        <f>IFERROR(VLOOKUP(B215,'Egyéni lista'!$B$4:$L$263,7,0),0)</f>
        <v>0</v>
      </c>
      <c r="I215" s="124">
        <f>IFERROR(VLOOKUP(B215,'Egyéni lista'!$B$4:$L$263,8,0),0)</f>
        <v>0</v>
      </c>
      <c r="J215" s="132">
        <f>IFERROR(VLOOKUP(B215,'Egyéni lista'!$B$4:$L$263,9,0),0)</f>
        <v>0</v>
      </c>
      <c r="K215" s="26">
        <f>IFERROR(VLOOKUP(B215,'Egyéni lista'!$B$4:$L$263,10,0),0)</f>
        <v>0</v>
      </c>
      <c r="L215" s="87">
        <f>IFERROR(VLOOKUP(B215,'Egyéni lista'!$B$4:$L$263,11,0),0)</f>
        <v>0</v>
      </c>
    </row>
    <row r="216" spans="1:12" ht="15" hidden="1" customHeight="1" x14ac:dyDescent="0.2">
      <c r="A216" s="80" t="s">
        <v>233</v>
      </c>
      <c r="B216" s="103"/>
      <c r="C216" s="81">
        <f>IFERROR(VLOOKUP(B216,'Egyéni lista'!$B$4:$L$263,2,0),0)</f>
        <v>0</v>
      </c>
      <c r="D216" s="82">
        <f>IFERROR(VLOOKUP(B216,'Egyéni lista'!$B$4:$L$263,3,0),0)</f>
        <v>0</v>
      </c>
      <c r="E216" s="7">
        <f>IFERROR(VLOOKUP(B216,'Egyéni lista'!$B$4:$L$263,4,0),0)</f>
        <v>0</v>
      </c>
      <c r="F216" s="7">
        <f>IFERROR(VLOOKUP(B216,'Egyéni lista'!$B$4:$L$263,5,0),0)</f>
        <v>0</v>
      </c>
      <c r="G216" s="7">
        <f>IFERROR(VLOOKUP(B216,'Egyéni lista'!$B$4:$L$263,6,0),0)</f>
        <v>0</v>
      </c>
      <c r="H216" s="7">
        <f>IFERROR(VLOOKUP(B216,'Egyéni lista'!$B$4:$L$263,7,0),0)</f>
        <v>0</v>
      </c>
      <c r="I216" s="124">
        <f>IFERROR(VLOOKUP(B216,'Egyéni lista'!$B$4:$L$263,8,0),0)</f>
        <v>0</v>
      </c>
      <c r="J216" s="132">
        <f>IFERROR(VLOOKUP(B216,'Egyéni lista'!$B$4:$L$263,9,0),0)</f>
        <v>0</v>
      </c>
      <c r="K216" s="26">
        <f>IFERROR(VLOOKUP(B216,'Egyéni lista'!$B$4:$L$263,10,0),0)</f>
        <v>0</v>
      </c>
      <c r="L216" s="87">
        <f>IFERROR(VLOOKUP(B216,'Egyéni lista'!$B$4:$L$263,11,0),0)</f>
        <v>0</v>
      </c>
    </row>
    <row r="217" spans="1:12" ht="15" hidden="1" customHeight="1" x14ac:dyDescent="0.2">
      <c r="A217" s="80" t="s">
        <v>234</v>
      </c>
      <c r="B217" s="103"/>
      <c r="C217" s="81">
        <f>IFERROR(VLOOKUP(B217,'Egyéni lista'!$B$4:$L$263,2,0),0)</f>
        <v>0</v>
      </c>
      <c r="D217" s="82">
        <f>IFERROR(VLOOKUP(B217,'Egyéni lista'!$B$4:$L$263,3,0),0)</f>
        <v>0</v>
      </c>
      <c r="E217" s="7">
        <f>IFERROR(VLOOKUP(B217,'Egyéni lista'!$B$4:$L$263,4,0),0)</f>
        <v>0</v>
      </c>
      <c r="F217" s="7">
        <f>IFERROR(VLOOKUP(B217,'Egyéni lista'!$B$4:$L$263,5,0),0)</f>
        <v>0</v>
      </c>
      <c r="G217" s="7">
        <f>IFERROR(VLOOKUP(B217,'Egyéni lista'!$B$4:$L$263,6,0),0)</f>
        <v>0</v>
      </c>
      <c r="H217" s="7">
        <f>IFERROR(VLOOKUP(B217,'Egyéni lista'!$B$4:$L$263,7,0),0)</f>
        <v>0</v>
      </c>
      <c r="I217" s="124">
        <f>IFERROR(VLOOKUP(B217,'Egyéni lista'!$B$4:$L$263,8,0),0)</f>
        <v>0</v>
      </c>
      <c r="J217" s="132">
        <f>IFERROR(VLOOKUP(B217,'Egyéni lista'!$B$4:$L$263,9,0),0)</f>
        <v>0</v>
      </c>
      <c r="K217" s="26">
        <f>IFERROR(VLOOKUP(B217,'Egyéni lista'!$B$4:$L$263,10,0),0)</f>
        <v>0</v>
      </c>
      <c r="L217" s="87">
        <f>IFERROR(VLOOKUP(B217,'Egyéni lista'!$B$4:$L$263,11,0),0)</f>
        <v>0</v>
      </c>
    </row>
    <row r="218" spans="1:12" ht="15" hidden="1" customHeight="1" x14ac:dyDescent="0.2">
      <c r="A218" s="80" t="s">
        <v>235</v>
      </c>
      <c r="B218" s="103"/>
      <c r="C218" s="81">
        <f>IFERROR(VLOOKUP(B218,'Egyéni lista'!$B$4:$L$263,2,0),0)</f>
        <v>0</v>
      </c>
      <c r="D218" s="82">
        <f>IFERROR(VLOOKUP(B218,'Egyéni lista'!$B$4:$L$263,3,0),0)</f>
        <v>0</v>
      </c>
      <c r="E218" s="7">
        <f>IFERROR(VLOOKUP(B218,'Egyéni lista'!$B$4:$L$263,4,0),0)</f>
        <v>0</v>
      </c>
      <c r="F218" s="7">
        <f>IFERROR(VLOOKUP(B218,'Egyéni lista'!$B$4:$L$263,5,0),0)</f>
        <v>0</v>
      </c>
      <c r="G218" s="7">
        <f>IFERROR(VLOOKUP(B218,'Egyéni lista'!$B$4:$L$263,6,0),0)</f>
        <v>0</v>
      </c>
      <c r="H218" s="7">
        <f>IFERROR(VLOOKUP(B218,'Egyéni lista'!$B$4:$L$263,7,0),0)</f>
        <v>0</v>
      </c>
      <c r="I218" s="124">
        <f>IFERROR(VLOOKUP(B218,'Egyéni lista'!$B$4:$L$263,8,0),0)</f>
        <v>0</v>
      </c>
      <c r="J218" s="132">
        <f>IFERROR(VLOOKUP(B218,'Egyéni lista'!$B$4:$L$263,9,0),0)</f>
        <v>0</v>
      </c>
      <c r="K218" s="26">
        <f>IFERROR(VLOOKUP(B218,'Egyéni lista'!$B$4:$L$263,10,0),0)</f>
        <v>0</v>
      </c>
      <c r="L218" s="87">
        <f>IFERROR(VLOOKUP(B218,'Egyéni lista'!$B$4:$L$263,11,0),0)</f>
        <v>0</v>
      </c>
    </row>
    <row r="219" spans="1:12" ht="15.75" hidden="1" customHeight="1" x14ac:dyDescent="0.2">
      <c r="A219" s="80" t="s">
        <v>236</v>
      </c>
      <c r="B219" s="103"/>
      <c r="C219" s="81">
        <f>IFERROR(VLOOKUP(B219,'Egyéni lista'!$B$4:$L$263,2,0),0)</f>
        <v>0</v>
      </c>
      <c r="D219" s="82">
        <f>IFERROR(VLOOKUP(B219,'Egyéni lista'!$B$4:$L$263,3,0),0)</f>
        <v>0</v>
      </c>
      <c r="E219" s="7">
        <f>IFERROR(VLOOKUP(B219,'Egyéni lista'!$B$4:$L$263,4,0),0)</f>
        <v>0</v>
      </c>
      <c r="F219" s="7">
        <f>IFERROR(VLOOKUP(B219,'Egyéni lista'!$B$4:$L$263,5,0),0)</f>
        <v>0</v>
      </c>
      <c r="G219" s="7">
        <f>IFERROR(VLOOKUP(B219,'Egyéni lista'!$B$4:$L$263,6,0),0)</f>
        <v>0</v>
      </c>
      <c r="H219" s="7">
        <f>IFERROR(VLOOKUP(B219,'Egyéni lista'!$B$4:$L$263,7,0),0)</f>
        <v>0</v>
      </c>
      <c r="I219" s="124">
        <f>IFERROR(VLOOKUP(B219,'Egyéni lista'!$B$4:$L$263,8,0),0)</f>
        <v>0</v>
      </c>
      <c r="J219" s="132">
        <f>IFERROR(VLOOKUP(B219,'Egyéni lista'!$B$4:$L$263,9,0),0)</f>
        <v>0</v>
      </c>
      <c r="K219" s="26">
        <f>IFERROR(VLOOKUP(B219,'Egyéni lista'!$B$4:$L$263,10,0),0)</f>
        <v>0</v>
      </c>
      <c r="L219" s="87">
        <f>IFERROR(VLOOKUP(B219,'Egyéni lista'!$B$4:$L$263,11,0),0)</f>
        <v>0</v>
      </c>
    </row>
    <row r="220" spans="1:12" ht="15" hidden="1" customHeight="1" x14ac:dyDescent="0.2">
      <c r="A220" s="80" t="s">
        <v>237</v>
      </c>
      <c r="B220" s="103"/>
      <c r="C220" s="81">
        <f>IFERROR(VLOOKUP(B220,'Egyéni lista'!$B$4:$L$263,2,0),0)</f>
        <v>0</v>
      </c>
      <c r="D220" s="82">
        <f>IFERROR(VLOOKUP(B220,'Egyéni lista'!$B$4:$L$263,3,0),0)</f>
        <v>0</v>
      </c>
      <c r="E220" s="7">
        <f>IFERROR(VLOOKUP(B220,'Egyéni lista'!$B$4:$L$263,4,0),0)</f>
        <v>0</v>
      </c>
      <c r="F220" s="7">
        <f>IFERROR(VLOOKUP(B220,'Egyéni lista'!$B$4:$L$263,5,0),0)</f>
        <v>0</v>
      </c>
      <c r="G220" s="7">
        <f>IFERROR(VLOOKUP(B220,'Egyéni lista'!$B$4:$L$263,6,0),0)</f>
        <v>0</v>
      </c>
      <c r="H220" s="7">
        <f>IFERROR(VLOOKUP(B220,'Egyéni lista'!$B$4:$L$263,7,0),0)</f>
        <v>0</v>
      </c>
      <c r="I220" s="124">
        <f>IFERROR(VLOOKUP(B220,'Egyéni lista'!$B$4:$L$263,8,0),0)</f>
        <v>0</v>
      </c>
      <c r="J220" s="132">
        <f>IFERROR(VLOOKUP(B220,'Egyéni lista'!$B$4:$L$263,9,0),0)</f>
        <v>0</v>
      </c>
      <c r="K220" s="26">
        <f>IFERROR(VLOOKUP(B220,'Egyéni lista'!$B$4:$L$263,10,0),0)</f>
        <v>0</v>
      </c>
      <c r="L220" s="87">
        <f>IFERROR(VLOOKUP(B220,'Egyéni lista'!$B$4:$L$263,11,0),0)</f>
        <v>0</v>
      </c>
    </row>
    <row r="221" spans="1:12" ht="15" hidden="1" customHeight="1" x14ac:dyDescent="0.2">
      <c r="A221" s="80" t="s">
        <v>238</v>
      </c>
      <c r="B221" s="103"/>
      <c r="C221" s="81">
        <f>IFERROR(VLOOKUP(B221,'Egyéni lista'!$B$4:$L$263,2,0),0)</f>
        <v>0</v>
      </c>
      <c r="D221" s="82">
        <f>IFERROR(VLOOKUP(B221,'Egyéni lista'!$B$4:$L$263,3,0),0)</f>
        <v>0</v>
      </c>
      <c r="E221" s="7">
        <f>IFERROR(VLOOKUP(B221,'Egyéni lista'!$B$4:$L$263,4,0),0)</f>
        <v>0</v>
      </c>
      <c r="F221" s="7">
        <f>IFERROR(VLOOKUP(B221,'Egyéni lista'!$B$4:$L$263,5,0),0)</f>
        <v>0</v>
      </c>
      <c r="G221" s="7">
        <f>IFERROR(VLOOKUP(B221,'Egyéni lista'!$B$4:$L$263,6,0),0)</f>
        <v>0</v>
      </c>
      <c r="H221" s="7">
        <f>IFERROR(VLOOKUP(B221,'Egyéni lista'!$B$4:$L$263,7,0),0)</f>
        <v>0</v>
      </c>
      <c r="I221" s="124">
        <f>IFERROR(VLOOKUP(B221,'Egyéni lista'!$B$4:$L$263,8,0),0)</f>
        <v>0</v>
      </c>
      <c r="J221" s="132">
        <f>IFERROR(VLOOKUP(B221,'Egyéni lista'!$B$4:$L$263,9,0),0)</f>
        <v>0</v>
      </c>
      <c r="K221" s="26">
        <f>IFERROR(VLOOKUP(B221,'Egyéni lista'!$B$4:$L$263,10,0),0)</f>
        <v>0</v>
      </c>
      <c r="L221" s="87">
        <f>IFERROR(VLOOKUP(B221,'Egyéni lista'!$B$4:$L$263,11,0),0)</f>
        <v>0</v>
      </c>
    </row>
    <row r="222" spans="1:12" ht="15" hidden="1" customHeight="1" x14ac:dyDescent="0.2">
      <c r="A222" s="80" t="s">
        <v>239</v>
      </c>
      <c r="B222" s="103"/>
      <c r="C222" s="81">
        <f>IFERROR(VLOOKUP(B222,'Egyéni lista'!$B$4:$L$263,2,0),0)</f>
        <v>0</v>
      </c>
      <c r="D222" s="82">
        <f>IFERROR(VLOOKUP(B222,'Egyéni lista'!$B$4:$L$263,3,0),0)</f>
        <v>0</v>
      </c>
      <c r="E222" s="7">
        <f>IFERROR(VLOOKUP(B222,'Egyéni lista'!$B$4:$L$263,4,0),0)</f>
        <v>0</v>
      </c>
      <c r="F222" s="7">
        <f>IFERROR(VLOOKUP(B222,'Egyéni lista'!$B$4:$L$263,5,0),0)</f>
        <v>0</v>
      </c>
      <c r="G222" s="7">
        <f>IFERROR(VLOOKUP(B222,'Egyéni lista'!$B$4:$L$263,6,0),0)</f>
        <v>0</v>
      </c>
      <c r="H222" s="7">
        <f>IFERROR(VLOOKUP(B222,'Egyéni lista'!$B$4:$L$263,7,0),0)</f>
        <v>0</v>
      </c>
      <c r="I222" s="124">
        <f>IFERROR(VLOOKUP(B222,'Egyéni lista'!$B$4:$L$263,8,0),0)</f>
        <v>0</v>
      </c>
      <c r="J222" s="132">
        <f>IFERROR(VLOOKUP(B222,'Egyéni lista'!$B$4:$L$263,9,0),0)</f>
        <v>0</v>
      </c>
      <c r="K222" s="26">
        <f>IFERROR(VLOOKUP(B222,'Egyéni lista'!$B$4:$L$263,10,0),0)</f>
        <v>0</v>
      </c>
      <c r="L222" s="87">
        <f>IFERROR(VLOOKUP(B222,'Egyéni lista'!$B$4:$L$263,11,0),0)</f>
        <v>0</v>
      </c>
    </row>
    <row r="223" spans="1:12" ht="15.75" hidden="1" customHeight="1" x14ac:dyDescent="0.2">
      <c r="A223" s="80" t="s">
        <v>240</v>
      </c>
      <c r="B223" s="103"/>
      <c r="C223" s="81">
        <f>IFERROR(VLOOKUP(B223,'Egyéni lista'!$B$4:$L$263,2,0),0)</f>
        <v>0</v>
      </c>
      <c r="D223" s="82">
        <f>IFERROR(VLOOKUP(B223,'Egyéni lista'!$B$4:$L$263,3,0),0)</f>
        <v>0</v>
      </c>
      <c r="E223" s="7">
        <f>IFERROR(VLOOKUP(B223,'Egyéni lista'!$B$4:$L$263,4,0),0)</f>
        <v>0</v>
      </c>
      <c r="F223" s="7">
        <f>IFERROR(VLOOKUP(B223,'Egyéni lista'!$B$4:$L$263,5,0),0)</f>
        <v>0</v>
      </c>
      <c r="G223" s="7">
        <f>IFERROR(VLOOKUP(B223,'Egyéni lista'!$B$4:$L$263,6,0),0)</f>
        <v>0</v>
      </c>
      <c r="H223" s="7">
        <f>IFERROR(VLOOKUP(B223,'Egyéni lista'!$B$4:$L$263,7,0),0)</f>
        <v>0</v>
      </c>
      <c r="I223" s="124">
        <f>IFERROR(VLOOKUP(B223,'Egyéni lista'!$B$4:$L$263,8,0),0)</f>
        <v>0</v>
      </c>
      <c r="J223" s="132">
        <f>IFERROR(VLOOKUP(B223,'Egyéni lista'!$B$4:$L$263,9,0),0)</f>
        <v>0</v>
      </c>
      <c r="K223" s="26">
        <f>IFERROR(VLOOKUP(B223,'Egyéni lista'!$B$4:$L$263,10,0),0)</f>
        <v>0</v>
      </c>
      <c r="L223" s="87">
        <f>IFERROR(VLOOKUP(B223,'Egyéni lista'!$B$4:$L$263,11,0),0)</f>
        <v>0</v>
      </c>
    </row>
    <row r="224" spans="1:12" ht="15" hidden="1" customHeight="1" x14ac:dyDescent="0.2">
      <c r="A224" s="80" t="s">
        <v>241</v>
      </c>
      <c r="B224" s="103"/>
      <c r="C224" s="81">
        <f>IFERROR(VLOOKUP(B224,'Egyéni lista'!$B$4:$L$263,2,0),0)</f>
        <v>0</v>
      </c>
      <c r="D224" s="82">
        <f>IFERROR(VLOOKUP(B224,'Egyéni lista'!$B$4:$L$263,3,0),0)</f>
        <v>0</v>
      </c>
      <c r="E224" s="7">
        <f>IFERROR(VLOOKUP(B224,'Egyéni lista'!$B$4:$L$263,4,0),0)</f>
        <v>0</v>
      </c>
      <c r="F224" s="7">
        <f>IFERROR(VLOOKUP(B224,'Egyéni lista'!$B$4:$L$263,5,0),0)</f>
        <v>0</v>
      </c>
      <c r="G224" s="7">
        <f>IFERROR(VLOOKUP(B224,'Egyéni lista'!$B$4:$L$263,6,0),0)</f>
        <v>0</v>
      </c>
      <c r="H224" s="7">
        <f>IFERROR(VLOOKUP(B224,'Egyéni lista'!$B$4:$L$263,7,0),0)</f>
        <v>0</v>
      </c>
      <c r="I224" s="124">
        <f>IFERROR(VLOOKUP(B224,'Egyéni lista'!$B$4:$L$263,8,0),0)</f>
        <v>0</v>
      </c>
      <c r="J224" s="132">
        <f>IFERROR(VLOOKUP(B224,'Egyéni lista'!$B$4:$L$263,9,0),0)</f>
        <v>0</v>
      </c>
      <c r="K224" s="26">
        <f>IFERROR(VLOOKUP(B224,'Egyéni lista'!$B$4:$L$263,10,0),0)</f>
        <v>0</v>
      </c>
      <c r="L224" s="87">
        <f>IFERROR(VLOOKUP(B224,'Egyéni lista'!$B$4:$L$263,11,0),0)</f>
        <v>0</v>
      </c>
    </row>
    <row r="225" spans="1:12" ht="15" hidden="1" customHeight="1" x14ac:dyDescent="0.2">
      <c r="A225" s="80" t="s">
        <v>242</v>
      </c>
      <c r="B225" s="103"/>
      <c r="C225" s="81">
        <f>IFERROR(VLOOKUP(B225,'Egyéni lista'!$B$4:$L$263,2,0),0)</f>
        <v>0</v>
      </c>
      <c r="D225" s="82">
        <f>IFERROR(VLOOKUP(B225,'Egyéni lista'!$B$4:$L$263,3,0),0)</f>
        <v>0</v>
      </c>
      <c r="E225" s="7">
        <f>IFERROR(VLOOKUP(B225,'Egyéni lista'!$B$4:$L$263,4,0),0)</f>
        <v>0</v>
      </c>
      <c r="F225" s="7">
        <f>IFERROR(VLOOKUP(B225,'Egyéni lista'!$B$4:$L$263,5,0),0)</f>
        <v>0</v>
      </c>
      <c r="G225" s="7">
        <f>IFERROR(VLOOKUP(B225,'Egyéni lista'!$B$4:$L$263,6,0),0)</f>
        <v>0</v>
      </c>
      <c r="H225" s="7">
        <f>IFERROR(VLOOKUP(B225,'Egyéni lista'!$B$4:$L$263,7,0),0)</f>
        <v>0</v>
      </c>
      <c r="I225" s="124">
        <f>IFERROR(VLOOKUP(B225,'Egyéni lista'!$B$4:$L$263,8,0),0)</f>
        <v>0</v>
      </c>
      <c r="J225" s="132">
        <f>IFERROR(VLOOKUP(B225,'Egyéni lista'!$B$4:$L$263,9,0),0)</f>
        <v>0</v>
      </c>
      <c r="K225" s="26">
        <f>IFERROR(VLOOKUP(B225,'Egyéni lista'!$B$4:$L$263,10,0),0)</f>
        <v>0</v>
      </c>
      <c r="L225" s="87">
        <f>IFERROR(VLOOKUP(B225,'Egyéni lista'!$B$4:$L$263,11,0),0)</f>
        <v>0</v>
      </c>
    </row>
    <row r="226" spans="1:12" ht="15" hidden="1" customHeight="1" x14ac:dyDescent="0.2">
      <c r="A226" s="80" t="s">
        <v>243</v>
      </c>
      <c r="B226" s="103"/>
      <c r="C226" s="81">
        <f>IFERROR(VLOOKUP(B226,'Egyéni lista'!$B$4:$L$263,2,0),0)</f>
        <v>0</v>
      </c>
      <c r="D226" s="82">
        <f>IFERROR(VLOOKUP(B226,'Egyéni lista'!$B$4:$L$263,3,0),0)</f>
        <v>0</v>
      </c>
      <c r="E226" s="7">
        <f>IFERROR(VLOOKUP(B226,'Egyéni lista'!$B$4:$L$263,4,0),0)</f>
        <v>0</v>
      </c>
      <c r="F226" s="7">
        <f>IFERROR(VLOOKUP(B226,'Egyéni lista'!$B$4:$L$263,5,0),0)</f>
        <v>0</v>
      </c>
      <c r="G226" s="7">
        <f>IFERROR(VLOOKUP(B226,'Egyéni lista'!$B$4:$L$263,6,0),0)</f>
        <v>0</v>
      </c>
      <c r="H226" s="7">
        <f>IFERROR(VLOOKUP(B226,'Egyéni lista'!$B$4:$L$263,7,0),0)</f>
        <v>0</v>
      </c>
      <c r="I226" s="124">
        <f>IFERROR(VLOOKUP(B226,'Egyéni lista'!$B$4:$L$263,8,0),0)</f>
        <v>0</v>
      </c>
      <c r="J226" s="132">
        <f>IFERROR(VLOOKUP(B226,'Egyéni lista'!$B$4:$L$263,9,0),0)</f>
        <v>0</v>
      </c>
      <c r="K226" s="26">
        <f>IFERROR(VLOOKUP(B226,'Egyéni lista'!$B$4:$L$263,10,0),0)</f>
        <v>0</v>
      </c>
      <c r="L226" s="87">
        <f>IFERROR(VLOOKUP(B226,'Egyéni lista'!$B$4:$L$263,11,0),0)</f>
        <v>0</v>
      </c>
    </row>
    <row r="227" spans="1:12" ht="15.75" hidden="1" customHeight="1" x14ac:dyDescent="0.2">
      <c r="A227" s="80" t="s">
        <v>244</v>
      </c>
      <c r="B227" s="103"/>
      <c r="C227" s="81">
        <f>IFERROR(VLOOKUP(B227,'Egyéni lista'!$B$4:$L$263,2,0),0)</f>
        <v>0</v>
      </c>
      <c r="D227" s="82">
        <f>IFERROR(VLOOKUP(B227,'Egyéni lista'!$B$4:$L$263,3,0),0)</f>
        <v>0</v>
      </c>
      <c r="E227" s="7">
        <f>IFERROR(VLOOKUP(B227,'Egyéni lista'!$B$4:$L$263,4,0),0)</f>
        <v>0</v>
      </c>
      <c r="F227" s="7">
        <f>IFERROR(VLOOKUP(B227,'Egyéni lista'!$B$4:$L$263,5,0),0)</f>
        <v>0</v>
      </c>
      <c r="G227" s="7">
        <f>IFERROR(VLOOKUP(B227,'Egyéni lista'!$B$4:$L$263,6,0),0)</f>
        <v>0</v>
      </c>
      <c r="H227" s="7">
        <f>IFERROR(VLOOKUP(B227,'Egyéni lista'!$B$4:$L$263,7,0),0)</f>
        <v>0</v>
      </c>
      <c r="I227" s="124">
        <f>IFERROR(VLOOKUP(B227,'Egyéni lista'!$B$4:$L$263,8,0),0)</f>
        <v>0</v>
      </c>
      <c r="J227" s="132">
        <f>IFERROR(VLOOKUP(B227,'Egyéni lista'!$B$4:$L$263,9,0),0)</f>
        <v>0</v>
      </c>
      <c r="K227" s="26">
        <f>IFERROR(VLOOKUP(B227,'Egyéni lista'!$B$4:$L$263,10,0),0)</f>
        <v>0</v>
      </c>
      <c r="L227" s="87">
        <f>IFERROR(VLOOKUP(B227,'Egyéni lista'!$B$4:$L$263,11,0),0)</f>
        <v>0</v>
      </c>
    </row>
    <row r="228" spans="1:12" ht="15" hidden="1" customHeight="1" x14ac:dyDescent="0.2">
      <c r="A228" s="80" t="s">
        <v>245</v>
      </c>
      <c r="B228" s="103"/>
      <c r="C228" s="81">
        <f>IFERROR(VLOOKUP(B228,'Egyéni lista'!$B$4:$L$263,2,0),0)</f>
        <v>0</v>
      </c>
      <c r="D228" s="82">
        <f>IFERROR(VLOOKUP(B228,'Egyéni lista'!$B$4:$L$263,3,0),0)</f>
        <v>0</v>
      </c>
      <c r="E228" s="7">
        <f>IFERROR(VLOOKUP(B228,'Egyéni lista'!$B$4:$L$263,4,0),0)</f>
        <v>0</v>
      </c>
      <c r="F228" s="7">
        <f>IFERROR(VLOOKUP(B228,'Egyéni lista'!$B$4:$L$263,5,0),0)</f>
        <v>0</v>
      </c>
      <c r="G228" s="7">
        <f>IFERROR(VLOOKUP(B228,'Egyéni lista'!$B$4:$L$263,6,0),0)</f>
        <v>0</v>
      </c>
      <c r="H228" s="7">
        <f>IFERROR(VLOOKUP(B228,'Egyéni lista'!$B$4:$L$263,7,0),0)</f>
        <v>0</v>
      </c>
      <c r="I228" s="124">
        <f>IFERROR(VLOOKUP(B228,'Egyéni lista'!$B$4:$L$263,8,0),0)</f>
        <v>0</v>
      </c>
      <c r="J228" s="132">
        <f>IFERROR(VLOOKUP(B228,'Egyéni lista'!$B$4:$L$263,9,0),0)</f>
        <v>0</v>
      </c>
      <c r="K228" s="26">
        <f>IFERROR(VLOOKUP(B228,'Egyéni lista'!$B$4:$L$263,10,0),0)</f>
        <v>0</v>
      </c>
      <c r="L228" s="87">
        <f>IFERROR(VLOOKUP(B228,'Egyéni lista'!$B$4:$L$263,11,0),0)</f>
        <v>0</v>
      </c>
    </row>
    <row r="229" spans="1:12" ht="15" hidden="1" customHeight="1" x14ac:dyDescent="0.2">
      <c r="A229" s="80" t="s">
        <v>246</v>
      </c>
      <c r="B229" s="103"/>
      <c r="C229" s="81">
        <f>IFERROR(VLOOKUP(B229,'Egyéni lista'!$B$4:$L$263,2,0),0)</f>
        <v>0</v>
      </c>
      <c r="D229" s="82">
        <f>IFERROR(VLOOKUP(B229,'Egyéni lista'!$B$4:$L$263,3,0),0)</f>
        <v>0</v>
      </c>
      <c r="E229" s="7">
        <f>IFERROR(VLOOKUP(B229,'Egyéni lista'!$B$4:$L$263,4,0),0)</f>
        <v>0</v>
      </c>
      <c r="F229" s="7">
        <f>IFERROR(VLOOKUP(B229,'Egyéni lista'!$B$4:$L$263,5,0),0)</f>
        <v>0</v>
      </c>
      <c r="G229" s="7">
        <f>IFERROR(VLOOKUP(B229,'Egyéni lista'!$B$4:$L$263,6,0),0)</f>
        <v>0</v>
      </c>
      <c r="H229" s="7">
        <f>IFERROR(VLOOKUP(B229,'Egyéni lista'!$B$4:$L$263,7,0),0)</f>
        <v>0</v>
      </c>
      <c r="I229" s="124">
        <f>IFERROR(VLOOKUP(B229,'Egyéni lista'!$B$4:$L$263,8,0),0)</f>
        <v>0</v>
      </c>
      <c r="J229" s="132">
        <f>IFERROR(VLOOKUP(B229,'Egyéni lista'!$B$4:$L$263,9,0),0)</f>
        <v>0</v>
      </c>
      <c r="K229" s="26">
        <f>IFERROR(VLOOKUP(B229,'Egyéni lista'!$B$4:$L$263,10,0),0)</f>
        <v>0</v>
      </c>
      <c r="L229" s="87">
        <f>IFERROR(VLOOKUP(B229,'Egyéni lista'!$B$4:$L$263,11,0),0)</f>
        <v>0</v>
      </c>
    </row>
    <row r="230" spans="1:12" ht="15" hidden="1" customHeight="1" x14ac:dyDescent="0.2">
      <c r="A230" s="80" t="s">
        <v>247</v>
      </c>
      <c r="B230" s="103"/>
      <c r="C230" s="81">
        <f>IFERROR(VLOOKUP(B230,'Egyéni lista'!$B$4:$L$263,2,0),0)</f>
        <v>0</v>
      </c>
      <c r="D230" s="82">
        <f>IFERROR(VLOOKUP(B230,'Egyéni lista'!$B$4:$L$263,3,0),0)</f>
        <v>0</v>
      </c>
      <c r="E230" s="7">
        <f>IFERROR(VLOOKUP(B230,'Egyéni lista'!$B$4:$L$263,4,0),0)</f>
        <v>0</v>
      </c>
      <c r="F230" s="7">
        <f>IFERROR(VLOOKUP(B230,'Egyéni lista'!$B$4:$L$263,5,0),0)</f>
        <v>0</v>
      </c>
      <c r="G230" s="7">
        <f>IFERROR(VLOOKUP(B230,'Egyéni lista'!$B$4:$L$263,6,0),0)</f>
        <v>0</v>
      </c>
      <c r="H230" s="7">
        <f>IFERROR(VLOOKUP(B230,'Egyéni lista'!$B$4:$L$263,7,0),0)</f>
        <v>0</v>
      </c>
      <c r="I230" s="124">
        <f>IFERROR(VLOOKUP(B230,'Egyéni lista'!$B$4:$L$263,8,0),0)</f>
        <v>0</v>
      </c>
      <c r="J230" s="132">
        <f>IFERROR(VLOOKUP(B230,'Egyéni lista'!$B$4:$L$263,9,0),0)</f>
        <v>0</v>
      </c>
      <c r="K230" s="26">
        <f>IFERROR(VLOOKUP(B230,'Egyéni lista'!$B$4:$L$263,10,0),0)</f>
        <v>0</v>
      </c>
      <c r="L230" s="87">
        <f>IFERROR(VLOOKUP(B230,'Egyéni lista'!$B$4:$L$263,11,0),0)</f>
        <v>0</v>
      </c>
    </row>
    <row r="231" spans="1:12" ht="15.75" hidden="1" customHeight="1" x14ac:dyDescent="0.2">
      <c r="A231" s="80" t="s">
        <v>248</v>
      </c>
      <c r="B231" s="103"/>
      <c r="C231" s="81">
        <f>IFERROR(VLOOKUP(B231,'Egyéni lista'!$B$4:$L$263,2,0),0)</f>
        <v>0</v>
      </c>
      <c r="D231" s="82">
        <f>IFERROR(VLOOKUP(B231,'Egyéni lista'!$B$4:$L$263,3,0),0)</f>
        <v>0</v>
      </c>
      <c r="E231" s="7">
        <f>IFERROR(VLOOKUP(B231,'Egyéni lista'!$B$4:$L$263,4,0),0)</f>
        <v>0</v>
      </c>
      <c r="F231" s="7">
        <f>IFERROR(VLOOKUP(B231,'Egyéni lista'!$B$4:$L$263,5,0),0)</f>
        <v>0</v>
      </c>
      <c r="G231" s="7">
        <f>IFERROR(VLOOKUP(B231,'Egyéni lista'!$B$4:$L$263,6,0),0)</f>
        <v>0</v>
      </c>
      <c r="H231" s="7">
        <f>IFERROR(VLOOKUP(B231,'Egyéni lista'!$B$4:$L$263,7,0),0)</f>
        <v>0</v>
      </c>
      <c r="I231" s="124">
        <f>IFERROR(VLOOKUP(B231,'Egyéni lista'!$B$4:$L$263,8,0),0)</f>
        <v>0</v>
      </c>
      <c r="J231" s="132">
        <f>IFERROR(VLOOKUP(B231,'Egyéni lista'!$B$4:$L$263,9,0),0)</f>
        <v>0</v>
      </c>
      <c r="K231" s="26">
        <f>IFERROR(VLOOKUP(B231,'Egyéni lista'!$B$4:$L$263,10,0),0)</f>
        <v>0</v>
      </c>
      <c r="L231" s="87">
        <f>IFERROR(VLOOKUP(B231,'Egyéni lista'!$B$4:$L$263,11,0),0)</f>
        <v>0</v>
      </c>
    </row>
    <row r="232" spans="1:12" ht="15" hidden="1" customHeight="1" x14ac:dyDescent="0.2">
      <c r="A232" s="80" t="s">
        <v>249</v>
      </c>
      <c r="B232" s="103"/>
      <c r="C232" s="81">
        <f>IFERROR(VLOOKUP(B232,'Egyéni lista'!$B$4:$L$263,2,0),0)</f>
        <v>0</v>
      </c>
      <c r="D232" s="82">
        <f>IFERROR(VLOOKUP(B232,'Egyéni lista'!$B$4:$L$263,3,0),0)</f>
        <v>0</v>
      </c>
      <c r="E232" s="7">
        <f>IFERROR(VLOOKUP(B232,'Egyéni lista'!$B$4:$L$263,4,0),0)</f>
        <v>0</v>
      </c>
      <c r="F232" s="7">
        <f>IFERROR(VLOOKUP(B232,'Egyéni lista'!$B$4:$L$263,5,0),0)</f>
        <v>0</v>
      </c>
      <c r="G232" s="7">
        <f>IFERROR(VLOOKUP(B232,'Egyéni lista'!$B$4:$L$263,6,0),0)</f>
        <v>0</v>
      </c>
      <c r="H232" s="7">
        <f>IFERROR(VLOOKUP(B232,'Egyéni lista'!$B$4:$L$263,7,0),0)</f>
        <v>0</v>
      </c>
      <c r="I232" s="124">
        <f>IFERROR(VLOOKUP(B232,'Egyéni lista'!$B$4:$L$263,8,0),0)</f>
        <v>0</v>
      </c>
      <c r="J232" s="132">
        <f>IFERROR(VLOOKUP(B232,'Egyéni lista'!$B$4:$L$263,9,0),0)</f>
        <v>0</v>
      </c>
      <c r="K232" s="26">
        <f>IFERROR(VLOOKUP(B232,'Egyéni lista'!$B$4:$L$263,10,0),0)</f>
        <v>0</v>
      </c>
      <c r="L232" s="87">
        <f>IFERROR(VLOOKUP(B232,'Egyéni lista'!$B$4:$L$263,11,0),0)</f>
        <v>0</v>
      </c>
    </row>
    <row r="233" spans="1:12" ht="15" hidden="1" customHeight="1" x14ac:dyDescent="0.2">
      <c r="A233" s="80" t="s">
        <v>250</v>
      </c>
      <c r="B233" s="103"/>
      <c r="C233" s="81">
        <f>IFERROR(VLOOKUP(B233,'Egyéni lista'!$B$4:$L$263,2,0),0)</f>
        <v>0</v>
      </c>
      <c r="D233" s="82">
        <f>IFERROR(VLOOKUP(B233,'Egyéni lista'!$B$4:$L$263,3,0),0)</f>
        <v>0</v>
      </c>
      <c r="E233" s="7">
        <f>IFERROR(VLOOKUP(B233,'Egyéni lista'!$B$4:$L$263,4,0),0)</f>
        <v>0</v>
      </c>
      <c r="F233" s="7">
        <f>IFERROR(VLOOKUP(B233,'Egyéni lista'!$B$4:$L$263,5,0),0)</f>
        <v>0</v>
      </c>
      <c r="G233" s="7">
        <f>IFERROR(VLOOKUP(B233,'Egyéni lista'!$B$4:$L$263,6,0),0)</f>
        <v>0</v>
      </c>
      <c r="H233" s="7">
        <f>IFERROR(VLOOKUP(B233,'Egyéni lista'!$B$4:$L$263,7,0),0)</f>
        <v>0</v>
      </c>
      <c r="I233" s="124">
        <f>IFERROR(VLOOKUP(B233,'Egyéni lista'!$B$4:$L$263,8,0),0)</f>
        <v>0</v>
      </c>
      <c r="J233" s="132">
        <f>IFERROR(VLOOKUP(B233,'Egyéni lista'!$B$4:$L$263,9,0),0)</f>
        <v>0</v>
      </c>
      <c r="K233" s="26">
        <f>IFERROR(VLOOKUP(B233,'Egyéni lista'!$B$4:$L$263,10,0),0)</f>
        <v>0</v>
      </c>
      <c r="L233" s="87">
        <f>IFERROR(VLOOKUP(B233,'Egyéni lista'!$B$4:$L$263,11,0),0)</f>
        <v>0</v>
      </c>
    </row>
    <row r="234" spans="1:12" ht="15" hidden="1" customHeight="1" x14ac:dyDescent="0.2">
      <c r="A234" s="80" t="s">
        <v>251</v>
      </c>
      <c r="B234" s="103"/>
      <c r="C234" s="81">
        <f>IFERROR(VLOOKUP(B234,'Egyéni lista'!$B$4:$L$263,2,0),0)</f>
        <v>0</v>
      </c>
      <c r="D234" s="82">
        <f>IFERROR(VLOOKUP(B234,'Egyéni lista'!$B$4:$L$263,3,0),0)</f>
        <v>0</v>
      </c>
      <c r="E234" s="7">
        <f>IFERROR(VLOOKUP(B234,'Egyéni lista'!$B$4:$L$263,4,0),0)</f>
        <v>0</v>
      </c>
      <c r="F234" s="7">
        <f>IFERROR(VLOOKUP(B234,'Egyéni lista'!$B$4:$L$263,5,0),0)</f>
        <v>0</v>
      </c>
      <c r="G234" s="7">
        <f>IFERROR(VLOOKUP(B234,'Egyéni lista'!$B$4:$L$263,6,0),0)</f>
        <v>0</v>
      </c>
      <c r="H234" s="7">
        <f>IFERROR(VLOOKUP(B234,'Egyéni lista'!$B$4:$L$263,7,0),0)</f>
        <v>0</v>
      </c>
      <c r="I234" s="124">
        <f>IFERROR(VLOOKUP(B234,'Egyéni lista'!$B$4:$L$263,8,0),0)</f>
        <v>0</v>
      </c>
      <c r="J234" s="132">
        <f>IFERROR(VLOOKUP(B234,'Egyéni lista'!$B$4:$L$263,9,0),0)</f>
        <v>0</v>
      </c>
      <c r="K234" s="26">
        <f>IFERROR(VLOOKUP(B234,'Egyéni lista'!$B$4:$L$263,10,0),0)</f>
        <v>0</v>
      </c>
      <c r="L234" s="87">
        <f>IFERROR(VLOOKUP(B234,'Egyéni lista'!$B$4:$L$263,11,0),0)</f>
        <v>0</v>
      </c>
    </row>
    <row r="235" spans="1:12" ht="15.75" hidden="1" customHeight="1" x14ac:dyDescent="0.2">
      <c r="A235" s="80" t="s">
        <v>252</v>
      </c>
      <c r="B235" s="103"/>
      <c r="C235" s="81">
        <f>IFERROR(VLOOKUP(B235,'Egyéni lista'!$B$4:$L$263,2,0),0)</f>
        <v>0</v>
      </c>
      <c r="D235" s="82">
        <f>IFERROR(VLOOKUP(B235,'Egyéni lista'!$B$4:$L$263,3,0),0)</f>
        <v>0</v>
      </c>
      <c r="E235" s="7">
        <f>IFERROR(VLOOKUP(B235,'Egyéni lista'!$B$4:$L$263,4,0),0)</f>
        <v>0</v>
      </c>
      <c r="F235" s="7">
        <f>IFERROR(VLOOKUP(B235,'Egyéni lista'!$B$4:$L$263,5,0),0)</f>
        <v>0</v>
      </c>
      <c r="G235" s="7">
        <f>IFERROR(VLOOKUP(B235,'Egyéni lista'!$B$4:$L$263,6,0),0)</f>
        <v>0</v>
      </c>
      <c r="H235" s="7">
        <f>IFERROR(VLOOKUP(B235,'Egyéni lista'!$B$4:$L$263,7,0),0)</f>
        <v>0</v>
      </c>
      <c r="I235" s="124">
        <f>IFERROR(VLOOKUP(B235,'Egyéni lista'!$B$4:$L$263,8,0),0)</f>
        <v>0</v>
      </c>
      <c r="J235" s="132">
        <f>IFERROR(VLOOKUP(B235,'Egyéni lista'!$B$4:$L$263,9,0),0)</f>
        <v>0</v>
      </c>
      <c r="K235" s="26">
        <f>IFERROR(VLOOKUP(B235,'Egyéni lista'!$B$4:$L$263,10,0),0)</f>
        <v>0</v>
      </c>
      <c r="L235" s="87">
        <f>IFERROR(VLOOKUP(B235,'Egyéni lista'!$B$4:$L$263,11,0),0)</f>
        <v>0</v>
      </c>
    </row>
    <row r="236" spans="1:12" ht="15" hidden="1" customHeight="1" x14ac:dyDescent="0.2">
      <c r="A236" s="80" t="s">
        <v>253</v>
      </c>
      <c r="B236" s="103"/>
      <c r="C236" s="81">
        <f>IFERROR(VLOOKUP(B236,'Egyéni lista'!$B$4:$L$263,2,0),0)</f>
        <v>0</v>
      </c>
      <c r="D236" s="82">
        <f>IFERROR(VLOOKUP(B236,'Egyéni lista'!$B$4:$L$263,3,0),0)</f>
        <v>0</v>
      </c>
      <c r="E236" s="7">
        <f>IFERROR(VLOOKUP(B236,'Egyéni lista'!$B$4:$L$263,4,0),0)</f>
        <v>0</v>
      </c>
      <c r="F236" s="7">
        <f>IFERROR(VLOOKUP(B236,'Egyéni lista'!$B$4:$L$263,5,0),0)</f>
        <v>0</v>
      </c>
      <c r="G236" s="7">
        <f>IFERROR(VLOOKUP(B236,'Egyéni lista'!$B$4:$L$263,6,0),0)</f>
        <v>0</v>
      </c>
      <c r="H236" s="7">
        <f>IFERROR(VLOOKUP(B236,'Egyéni lista'!$B$4:$L$263,7,0),0)</f>
        <v>0</v>
      </c>
      <c r="I236" s="124">
        <f>IFERROR(VLOOKUP(B236,'Egyéni lista'!$B$4:$L$263,8,0),0)</f>
        <v>0</v>
      </c>
      <c r="J236" s="132">
        <f>IFERROR(VLOOKUP(B236,'Egyéni lista'!$B$4:$L$263,9,0),0)</f>
        <v>0</v>
      </c>
      <c r="K236" s="26">
        <f>IFERROR(VLOOKUP(B236,'Egyéni lista'!$B$4:$L$263,10,0),0)</f>
        <v>0</v>
      </c>
      <c r="L236" s="87">
        <f>IFERROR(VLOOKUP(B236,'Egyéni lista'!$B$4:$L$263,11,0),0)</f>
        <v>0</v>
      </c>
    </row>
    <row r="237" spans="1:12" ht="15" hidden="1" customHeight="1" x14ac:dyDescent="0.2">
      <c r="A237" s="80" t="s">
        <v>254</v>
      </c>
      <c r="B237" s="103"/>
      <c r="C237" s="81">
        <f>IFERROR(VLOOKUP(B237,'Egyéni lista'!$B$4:$L$263,2,0),0)</f>
        <v>0</v>
      </c>
      <c r="D237" s="82">
        <f>IFERROR(VLOOKUP(B237,'Egyéni lista'!$B$4:$L$263,3,0),0)</f>
        <v>0</v>
      </c>
      <c r="E237" s="7">
        <f>IFERROR(VLOOKUP(B237,'Egyéni lista'!$B$4:$L$263,4,0),0)</f>
        <v>0</v>
      </c>
      <c r="F237" s="7">
        <f>IFERROR(VLOOKUP(B237,'Egyéni lista'!$B$4:$L$263,5,0),0)</f>
        <v>0</v>
      </c>
      <c r="G237" s="7">
        <f>IFERROR(VLOOKUP(B237,'Egyéni lista'!$B$4:$L$263,6,0),0)</f>
        <v>0</v>
      </c>
      <c r="H237" s="7">
        <f>IFERROR(VLOOKUP(B237,'Egyéni lista'!$B$4:$L$263,7,0),0)</f>
        <v>0</v>
      </c>
      <c r="I237" s="124">
        <f>IFERROR(VLOOKUP(B237,'Egyéni lista'!$B$4:$L$263,8,0),0)</f>
        <v>0</v>
      </c>
      <c r="J237" s="132">
        <f>IFERROR(VLOOKUP(B237,'Egyéni lista'!$B$4:$L$263,9,0),0)</f>
        <v>0</v>
      </c>
      <c r="K237" s="26">
        <f>IFERROR(VLOOKUP(B237,'Egyéni lista'!$B$4:$L$263,10,0),0)</f>
        <v>0</v>
      </c>
      <c r="L237" s="87">
        <f>IFERROR(VLOOKUP(B237,'Egyéni lista'!$B$4:$L$263,11,0),0)</f>
        <v>0</v>
      </c>
    </row>
    <row r="238" spans="1:12" ht="15" hidden="1" customHeight="1" x14ac:dyDescent="0.2">
      <c r="A238" s="80" t="s">
        <v>255</v>
      </c>
      <c r="B238" s="103"/>
      <c r="C238" s="81">
        <f>IFERROR(VLOOKUP(B238,'Egyéni lista'!$B$4:$L$263,2,0),0)</f>
        <v>0</v>
      </c>
      <c r="D238" s="82">
        <f>IFERROR(VLOOKUP(B238,'Egyéni lista'!$B$4:$L$263,3,0),0)</f>
        <v>0</v>
      </c>
      <c r="E238" s="7">
        <f>IFERROR(VLOOKUP(B238,'Egyéni lista'!$B$4:$L$263,4,0),0)</f>
        <v>0</v>
      </c>
      <c r="F238" s="7">
        <f>IFERROR(VLOOKUP(B238,'Egyéni lista'!$B$4:$L$263,5,0),0)</f>
        <v>0</v>
      </c>
      <c r="G238" s="7">
        <f>IFERROR(VLOOKUP(B238,'Egyéni lista'!$B$4:$L$263,6,0),0)</f>
        <v>0</v>
      </c>
      <c r="H238" s="7">
        <f>IFERROR(VLOOKUP(B238,'Egyéni lista'!$B$4:$L$263,7,0),0)</f>
        <v>0</v>
      </c>
      <c r="I238" s="124">
        <f>IFERROR(VLOOKUP(B238,'Egyéni lista'!$B$4:$L$263,8,0),0)</f>
        <v>0</v>
      </c>
      <c r="J238" s="132">
        <f>IFERROR(VLOOKUP(B238,'Egyéni lista'!$B$4:$L$263,9,0),0)</f>
        <v>0</v>
      </c>
      <c r="K238" s="26">
        <f>IFERROR(VLOOKUP(B238,'Egyéni lista'!$B$4:$L$263,10,0),0)</f>
        <v>0</v>
      </c>
      <c r="L238" s="87">
        <f>IFERROR(VLOOKUP(B238,'Egyéni lista'!$B$4:$L$263,11,0),0)</f>
        <v>0</v>
      </c>
    </row>
    <row r="239" spans="1:12" ht="15.75" hidden="1" customHeight="1" x14ac:dyDescent="0.2">
      <c r="A239" s="80" t="s">
        <v>256</v>
      </c>
      <c r="B239" s="103"/>
      <c r="C239" s="81">
        <f>IFERROR(VLOOKUP(B239,'Egyéni lista'!$B$4:$L$263,2,0),0)</f>
        <v>0</v>
      </c>
      <c r="D239" s="82">
        <f>IFERROR(VLOOKUP(B239,'Egyéni lista'!$B$4:$L$263,3,0),0)</f>
        <v>0</v>
      </c>
      <c r="E239" s="7">
        <f>IFERROR(VLOOKUP(B239,'Egyéni lista'!$B$4:$L$263,4,0),0)</f>
        <v>0</v>
      </c>
      <c r="F239" s="7">
        <f>IFERROR(VLOOKUP(B239,'Egyéni lista'!$B$4:$L$263,5,0),0)</f>
        <v>0</v>
      </c>
      <c r="G239" s="7">
        <f>IFERROR(VLOOKUP(B239,'Egyéni lista'!$B$4:$L$263,6,0),0)</f>
        <v>0</v>
      </c>
      <c r="H239" s="7">
        <f>IFERROR(VLOOKUP(B239,'Egyéni lista'!$B$4:$L$263,7,0),0)</f>
        <v>0</v>
      </c>
      <c r="I239" s="124">
        <f>IFERROR(VLOOKUP(B239,'Egyéni lista'!$B$4:$L$263,8,0),0)</f>
        <v>0</v>
      </c>
      <c r="J239" s="132">
        <f>IFERROR(VLOOKUP(B239,'Egyéni lista'!$B$4:$L$263,9,0),0)</f>
        <v>0</v>
      </c>
      <c r="K239" s="26">
        <f>IFERROR(VLOOKUP(B239,'Egyéni lista'!$B$4:$L$263,10,0),0)</f>
        <v>0</v>
      </c>
      <c r="L239" s="87">
        <f>IFERROR(VLOOKUP(B239,'Egyéni lista'!$B$4:$L$263,11,0),0)</f>
        <v>0</v>
      </c>
    </row>
    <row r="240" spans="1:12" ht="15" hidden="1" customHeight="1" x14ac:dyDescent="0.2">
      <c r="A240" s="80" t="s">
        <v>257</v>
      </c>
      <c r="B240" s="103"/>
      <c r="C240" s="81">
        <f>IFERROR(VLOOKUP(B240,'Egyéni lista'!$B$4:$L$263,2,0),0)</f>
        <v>0</v>
      </c>
      <c r="D240" s="82">
        <f>IFERROR(VLOOKUP(B240,'Egyéni lista'!$B$4:$L$263,3,0),0)</f>
        <v>0</v>
      </c>
      <c r="E240" s="7">
        <f>IFERROR(VLOOKUP(B240,'Egyéni lista'!$B$4:$L$263,4,0),0)</f>
        <v>0</v>
      </c>
      <c r="F240" s="7">
        <f>IFERROR(VLOOKUP(B240,'Egyéni lista'!$B$4:$L$263,5,0),0)</f>
        <v>0</v>
      </c>
      <c r="G240" s="7">
        <f>IFERROR(VLOOKUP(B240,'Egyéni lista'!$B$4:$L$263,6,0),0)</f>
        <v>0</v>
      </c>
      <c r="H240" s="7">
        <f>IFERROR(VLOOKUP(B240,'Egyéni lista'!$B$4:$L$263,7,0),0)</f>
        <v>0</v>
      </c>
      <c r="I240" s="124">
        <f>IFERROR(VLOOKUP(B240,'Egyéni lista'!$B$4:$L$263,8,0),0)</f>
        <v>0</v>
      </c>
      <c r="J240" s="132">
        <f>IFERROR(VLOOKUP(B240,'Egyéni lista'!$B$4:$L$263,9,0),0)</f>
        <v>0</v>
      </c>
      <c r="K240" s="26">
        <f>IFERROR(VLOOKUP(B240,'Egyéni lista'!$B$4:$L$263,10,0),0)</f>
        <v>0</v>
      </c>
      <c r="L240" s="87">
        <f>IFERROR(VLOOKUP(B240,'Egyéni lista'!$B$4:$L$263,11,0),0)</f>
        <v>0</v>
      </c>
    </row>
    <row r="241" spans="1:12" ht="15" hidden="1" customHeight="1" x14ac:dyDescent="0.2">
      <c r="A241" s="80" t="s">
        <v>258</v>
      </c>
      <c r="B241" s="103"/>
      <c r="C241" s="81">
        <f>IFERROR(VLOOKUP(B241,'Egyéni lista'!$B$4:$L$263,2,0),0)</f>
        <v>0</v>
      </c>
      <c r="D241" s="82">
        <f>IFERROR(VLOOKUP(B241,'Egyéni lista'!$B$4:$L$263,3,0),0)</f>
        <v>0</v>
      </c>
      <c r="E241" s="7">
        <f>IFERROR(VLOOKUP(B241,'Egyéni lista'!$B$4:$L$263,4,0),0)</f>
        <v>0</v>
      </c>
      <c r="F241" s="7">
        <f>IFERROR(VLOOKUP(B241,'Egyéni lista'!$B$4:$L$263,5,0),0)</f>
        <v>0</v>
      </c>
      <c r="G241" s="7">
        <f>IFERROR(VLOOKUP(B241,'Egyéni lista'!$B$4:$L$263,6,0),0)</f>
        <v>0</v>
      </c>
      <c r="H241" s="7">
        <f>IFERROR(VLOOKUP(B241,'Egyéni lista'!$B$4:$L$263,7,0),0)</f>
        <v>0</v>
      </c>
      <c r="I241" s="124">
        <f>IFERROR(VLOOKUP(B241,'Egyéni lista'!$B$4:$L$263,8,0),0)</f>
        <v>0</v>
      </c>
      <c r="J241" s="132">
        <f>IFERROR(VLOOKUP(B241,'Egyéni lista'!$B$4:$L$263,9,0),0)</f>
        <v>0</v>
      </c>
      <c r="K241" s="26">
        <f>IFERROR(VLOOKUP(B241,'Egyéni lista'!$B$4:$L$263,10,0),0)</f>
        <v>0</v>
      </c>
      <c r="L241" s="87">
        <f>IFERROR(VLOOKUP(B241,'Egyéni lista'!$B$4:$L$263,11,0),0)</f>
        <v>0</v>
      </c>
    </row>
    <row r="242" spans="1:12" ht="15" hidden="1" customHeight="1" x14ac:dyDescent="0.2">
      <c r="A242" s="80" t="s">
        <v>259</v>
      </c>
      <c r="B242" s="103"/>
      <c r="C242" s="81">
        <f>IFERROR(VLOOKUP(B242,'Egyéni lista'!$B$4:$L$263,2,0),0)</f>
        <v>0</v>
      </c>
      <c r="D242" s="82">
        <f>IFERROR(VLOOKUP(B242,'Egyéni lista'!$B$4:$L$263,3,0),0)</f>
        <v>0</v>
      </c>
      <c r="E242" s="7">
        <f>IFERROR(VLOOKUP(B242,'Egyéni lista'!$B$4:$L$263,4,0),0)</f>
        <v>0</v>
      </c>
      <c r="F242" s="7">
        <f>IFERROR(VLOOKUP(B242,'Egyéni lista'!$B$4:$L$263,5,0),0)</f>
        <v>0</v>
      </c>
      <c r="G242" s="7">
        <f>IFERROR(VLOOKUP(B242,'Egyéni lista'!$B$4:$L$263,6,0),0)</f>
        <v>0</v>
      </c>
      <c r="H242" s="7">
        <f>IFERROR(VLOOKUP(B242,'Egyéni lista'!$B$4:$L$263,7,0),0)</f>
        <v>0</v>
      </c>
      <c r="I242" s="124">
        <f>IFERROR(VLOOKUP(B242,'Egyéni lista'!$B$4:$L$263,8,0),0)</f>
        <v>0</v>
      </c>
      <c r="J242" s="132">
        <f>IFERROR(VLOOKUP(B242,'Egyéni lista'!$B$4:$L$263,9,0),0)</f>
        <v>0</v>
      </c>
      <c r="K242" s="26">
        <f>IFERROR(VLOOKUP(B242,'Egyéni lista'!$B$4:$L$263,10,0),0)</f>
        <v>0</v>
      </c>
      <c r="L242" s="87">
        <f>IFERROR(VLOOKUP(B242,'Egyéni lista'!$B$4:$L$263,11,0),0)</f>
        <v>0</v>
      </c>
    </row>
    <row r="243" spans="1:12" ht="15.75" hidden="1" customHeight="1" x14ac:dyDescent="0.2">
      <c r="A243" s="80" t="s">
        <v>260</v>
      </c>
      <c r="B243" s="103"/>
      <c r="C243" s="81">
        <f>IFERROR(VLOOKUP(B243,'Egyéni lista'!$B$4:$L$263,2,0),0)</f>
        <v>0</v>
      </c>
      <c r="D243" s="82">
        <f>IFERROR(VLOOKUP(B243,'Egyéni lista'!$B$4:$L$263,3,0),0)</f>
        <v>0</v>
      </c>
      <c r="E243" s="7">
        <f>IFERROR(VLOOKUP(B243,'Egyéni lista'!$B$4:$L$263,4,0),0)</f>
        <v>0</v>
      </c>
      <c r="F243" s="7">
        <f>IFERROR(VLOOKUP(B243,'Egyéni lista'!$B$4:$L$263,5,0),0)</f>
        <v>0</v>
      </c>
      <c r="G243" s="7">
        <f>IFERROR(VLOOKUP(B243,'Egyéni lista'!$B$4:$L$263,6,0),0)</f>
        <v>0</v>
      </c>
      <c r="H243" s="7">
        <f>IFERROR(VLOOKUP(B243,'Egyéni lista'!$B$4:$L$263,7,0),0)</f>
        <v>0</v>
      </c>
      <c r="I243" s="124">
        <f>IFERROR(VLOOKUP(B243,'Egyéni lista'!$B$4:$L$263,8,0),0)</f>
        <v>0</v>
      </c>
      <c r="J243" s="132">
        <f>IFERROR(VLOOKUP(B243,'Egyéni lista'!$B$4:$L$263,9,0),0)</f>
        <v>0</v>
      </c>
      <c r="K243" s="26">
        <f>IFERROR(VLOOKUP(B243,'Egyéni lista'!$B$4:$L$263,10,0),0)</f>
        <v>0</v>
      </c>
      <c r="L243" s="87">
        <f>IFERROR(VLOOKUP(B243,'Egyéni lista'!$B$4:$L$263,11,0),0)</f>
        <v>0</v>
      </c>
    </row>
    <row r="244" spans="1:12" ht="15" hidden="1" customHeight="1" x14ac:dyDescent="0.2">
      <c r="A244" s="80" t="s">
        <v>261</v>
      </c>
      <c r="B244" s="103"/>
      <c r="C244" s="81">
        <f>IFERROR(VLOOKUP(B244,'Egyéni lista'!$B$4:$L$263,2,0),0)</f>
        <v>0</v>
      </c>
      <c r="D244" s="82">
        <f>IFERROR(VLOOKUP(B244,'Egyéni lista'!$B$4:$L$263,3,0),0)</f>
        <v>0</v>
      </c>
      <c r="E244" s="7">
        <f>IFERROR(VLOOKUP(B244,'Egyéni lista'!$B$4:$L$263,4,0),0)</f>
        <v>0</v>
      </c>
      <c r="F244" s="7">
        <f>IFERROR(VLOOKUP(B244,'Egyéni lista'!$B$4:$L$263,5,0),0)</f>
        <v>0</v>
      </c>
      <c r="G244" s="7">
        <f>IFERROR(VLOOKUP(B244,'Egyéni lista'!$B$4:$L$263,6,0),0)</f>
        <v>0</v>
      </c>
      <c r="H244" s="7">
        <f>IFERROR(VLOOKUP(B244,'Egyéni lista'!$B$4:$L$263,7,0),0)</f>
        <v>0</v>
      </c>
      <c r="I244" s="124">
        <f>IFERROR(VLOOKUP(B244,'Egyéni lista'!$B$4:$L$263,8,0),0)</f>
        <v>0</v>
      </c>
      <c r="J244" s="132">
        <f>IFERROR(VLOOKUP(B244,'Egyéni lista'!$B$4:$L$263,9,0),0)</f>
        <v>0</v>
      </c>
      <c r="K244" s="26">
        <f>IFERROR(VLOOKUP(B244,'Egyéni lista'!$B$4:$L$263,10,0),0)</f>
        <v>0</v>
      </c>
      <c r="L244" s="87">
        <f>IFERROR(VLOOKUP(B244,'Egyéni lista'!$B$4:$L$263,11,0),0)</f>
        <v>0</v>
      </c>
    </row>
    <row r="245" spans="1:12" ht="15" hidden="1" customHeight="1" x14ac:dyDescent="0.2">
      <c r="A245" s="80" t="s">
        <v>262</v>
      </c>
      <c r="B245" s="103"/>
      <c r="C245" s="81">
        <f>IFERROR(VLOOKUP(B245,'Egyéni lista'!$B$4:$L$263,2,0),0)</f>
        <v>0</v>
      </c>
      <c r="D245" s="82">
        <f>IFERROR(VLOOKUP(B245,'Egyéni lista'!$B$4:$L$263,3,0),0)</f>
        <v>0</v>
      </c>
      <c r="E245" s="7">
        <f>IFERROR(VLOOKUP(B245,'Egyéni lista'!$B$4:$L$263,4,0),0)</f>
        <v>0</v>
      </c>
      <c r="F245" s="7">
        <f>IFERROR(VLOOKUP(B245,'Egyéni lista'!$B$4:$L$263,5,0),0)</f>
        <v>0</v>
      </c>
      <c r="G245" s="7">
        <f>IFERROR(VLOOKUP(B245,'Egyéni lista'!$B$4:$L$263,6,0),0)</f>
        <v>0</v>
      </c>
      <c r="H245" s="7">
        <f>IFERROR(VLOOKUP(B245,'Egyéni lista'!$B$4:$L$263,7,0),0)</f>
        <v>0</v>
      </c>
      <c r="I245" s="124">
        <f>IFERROR(VLOOKUP(B245,'Egyéni lista'!$B$4:$L$263,8,0),0)</f>
        <v>0</v>
      </c>
      <c r="J245" s="132">
        <f>IFERROR(VLOOKUP(B245,'Egyéni lista'!$B$4:$L$263,9,0),0)</f>
        <v>0</v>
      </c>
      <c r="K245" s="26">
        <f>IFERROR(VLOOKUP(B245,'Egyéni lista'!$B$4:$L$263,10,0),0)</f>
        <v>0</v>
      </c>
      <c r="L245" s="87">
        <f>IFERROR(VLOOKUP(B245,'Egyéni lista'!$B$4:$L$263,11,0),0)</f>
        <v>0</v>
      </c>
    </row>
    <row r="246" spans="1:12" ht="15" hidden="1" customHeight="1" x14ac:dyDescent="0.2">
      <c r="A246" s="80" t="s">
        <v>263</v>
      </c>
      <c r="B246" s="103"/>
      <c r="C246" s="81">
        <f>IFERROR(VLOOKUP(B246,'Egyéni lista'!$B$4:$L$263,2,0),0)</f>
        <v>0</v>
      </c>
      <c r="D246" s="82">
        <f>IFERROR(VLOOKUP(B246,'Egyéni lista'!$B$4:$L$263,3,0),0)</f>
        <v>0</v>
      </c>
      <c r="E246" s="7">
        <f>IFERROR(VLOOKUP(B246,'Egyéni lista'!$B$4:$L$263,4,0),0)</f>
        <v>0</v>
      </c>
      <c r="F246" s="7">
        <f>IFERROR(VLOOKUP(B246,'Egyéni lista'!$B$4:$L$263,5,0),0)</f>
        <v>0</v>
      </c>
      <c r="G246" s="7">
        <f>IFERROR(VLOOKUP(B246,'Egyéni lista'!$B$4:$L$263,6,0),0)</f>
        <v>0</v>
      </c>
      <c r="H246" s="7">
        <f>IFERROR(VLOOKUP(B246,'Egyéni lista'!$B$4:$L$263,7,0),0)</f>
        <v>0</v>
      </c>
      <c r="I246" s="124">
        <f>IFERROR(VLOOKUP(B246,'Egyéni lista'!$B$4:$L$263,8,0),0)</f>
        <v>0</v>
      </c>
      <c r="J246" s="132">
        <f>IFERROR(VLOOKUP(B246,'Egyéni lista'!$B$4:$L$263,9,0),0)</f>
        <v>0</v>
      </c>
      <c r="K246" s="26">
        <f>IFERROR(VLOOKUP(B246,'Egyéni lista'!$B$4:$L$263,10,0),0)</f>
        <v>0</v>
      </c>
      <c r="L246" s="87">
        <f>IFERROR(VLOOKUP(B246,'Egyéni lista'!$B$4:$L$263,11,0),0)</f>
        <v>0</v>
      </c>
    </row>
    <row r="247" spans="1:12" ht="15.75" hidden="1" customHeight="1" x14ac:dyDescent="0.2">
      <c r="A247" s="80" t="s">
        <v>264</v>
      </c>
      <c r="B247" s="103"/>
      <c r="C247" s="81">
        <f>IFERROR(VLOOKUP(B247,'Egyéni lista'!$B$4:$L$263,2,0),0)</f>
        <v>0</v>
      </c>
      <c r="D247" s="82">
        <f>IFERROR(VLOOKUP(B247,'Egyéni lista'!$B$4:$L$263,3,0),0)</f>
        <v>0</v>
      </c>
      <c r="E247" s="7">
        <f>IFERROR(VLOOKUP(B247,'Egyéni lista'!$B$4:$L$263,4,0),0)</f>
        <v>0</v>
      </c>
      <c r="F247" s="7">
        <f>IFERROR(VLOOKUP(B247,'Egyéni lista'!$B$4:$L$263,5,0),0)</f>
        <v>0</v>
      </c>
      <c r="G247" s="7">
        <f>IFERROR(VLOOKUP(B247,'Egyéni lista'!$B$4:$L$263,6,0),0)</f>
        <v>0</v>
      </c>
      <c r="H247" s="7">
        <f>IFERROR(VLOOKUP(B247,'Egyéni lista'!$B$4:$L$263,7,0),0)</f>
        <v>0</v>
      </c>
      <c r="I247" s="124">
        <f>IFERROR(VLOOKUP(B247,'Egyéni lista'!$B$4:$L$263,8,0),0)</f>
        <v>0</v>
      </c>
      <c r="J247" s="132">
        <f>IFERROR(VLOOKUP(B247,'Egyéni lista'!$B$4:$L$263,9,0),0)</f>
        <v>0</v>
      </c>
      <c r="K247" s="26">
        <f>IFERROR(VLOOKUP(B247,'Egyéni lista'!$B$4:$L$263,10,0),0)</f>
        <v>0</v>
      </c>
      <c r="L247" s="87">
        <f>IFERROR(VLOOKUP(B247,'Egyéni lista'!$B$4:$L$263,11,0),0)</f>
        <v>0</v>
      </c>
    </row>
    <row r="248" spans="1:12" ht="15" hidden="1" customHeight="1" x14ac:dyDescent="0.2">
      <c r="A248" s="80" t="s">
        <v>265</v>
      </c>
      <c r="B248" s="103"/>
      <c r="C248" s="81">
        <f>IFERROR(VLOOKUP(B248,'Egyéni lista'!$B$4:$L$263,2,0),0)</f>
        <v>0</v>
      </c>
      <c r="D248" s="82">
        <f>IFERROR(VLOOKUP(B248,'Egyéni lista'!$B$4:$L$263,3,0),0)</f>
        <v>0</v>
      </c>
      <c r="E248" s="7">
        <f>IFERROR(VLOOKUP(B248,'Egyéni lista'!$B$4:$L$263,4,0),0)</f>
        <v>0</v>
      </c>
      <c r="F248" s="7">
        <f>IFERROR(VLOOKUP(B248,'Egyéni lista'!$B$4:$L$263,5,0),0)</f>
        <v>0</v>
      </c>
      <c r="G248" s="7">
        <f>IFERROR(VLOOKUP(B248,'Egyéni lista'!$B$4:$L$263,6,0),0)</f>
        <v>0</v>
      </c>
      <c r="H248" s="7">
        <f>IFERROR(VLOOKUP(B248,'Egyéni lista'!$B$4:$L$263,7,0),0)</f>
        <v>0</v>
      </c>
      <c r="I248" s="124">
        <f>IFERROR(VLOOKUP(B248,'Egyéni lista'!$B$4:$L$263,8,0),0)</f>
        <v>0</v>
      </c>
      <c r="J248" s="132">
        <f>IFERROR(VLOOKUP(B248,'Egyéni lista'!$B$4:$L$263,9,0),0)</f>
        <v>0</v>
      </c>
      <c r="K248" s="26">
        <f>IFERROR(VLOOKUP(B248,'Egyéni lista'!$B$4:$L$263,10,0),0)</f>
        <v>0</v>
      </c>
      <c r="L248" s="87">
        <f>IFERROR(VLOOKUP(B248,'Egyéni lista'!$B$4:$L$263,11,0),0)</f>
        <v>0</v>
      </c>
    </row>
    <row r="249" spans="1:12" ht="15" hidden="1" customHeight="1" x14ac:dyDescent="0.2">
      <c r="A249" s="80" t="s">
        <v>266</v>
      </c>
      <c r="B249" s="103"/>
      <c r="C249" s="81">
        <f>IFERROR(VLOOKUP(B249,'Egyéni lista'!$B$4:$L$263,2,0),0)</f>
        <v>0</v>
      </c>
      <c r="D249" s="82">
        <f>IFERROR(VLOOKUP(B249,'Egyéni lista'!$B$4:$L$263,3,0),0)</f>
        <v>0</v>
      </c>
      <c r="E249" s="7">
        <f>IFERROR(VLOOKUP(B249,'Egyéni lista'!$B$4:$L$263,4,0),0)</f>
        <v>0</v>
      </c>
      <c r="F249" s="7">
        <f>IFERROR(VLOOKUP(B249,'Egyéni lista'!$B$4:$L$263,5,0),0)</f>
        <v>0</v>
      </c>
      <c r="G249" s="7">
        <f>IFERROR(VLOOKUP(B249,'Egyéni lista'!$B$4:$L$263,6,0),0)</f>
        <v>0</v>
      </c>
      <c r="H249" s="7">
        <f>IFERROR(VLOOKUP(B249,'Egyéni lista'!$B$4:$L$263,7,0),0)</f>
        <v>0</v>
      </c>
      <c r="I249" s="124">
        <f>IFERROR(VLOOKUP(B249,'Egyéni lista'!$B$4:$L$263,8,0),0)</f>
        <v>0</v>
      </c>
      <c r="J249" s="132">
        <f>IFERROR(VLOOKUP(B249,'Egyéni lista'!$B$4:$L$263,9,0),0)</f>
        <v>0</v>
      </c>
      <c r="K249" s="26">
        <f>IFERROR(VLOOKUP(B249,'Egyéni lista'!$B$4:$L$263,10,0),0)</f>
        <v>0</v>
      </c>
      <c r="L249" s="87">
        <f>IFERROR(VLOOKUP(B249,'Egyéni lista'!$B$4:$L$263,11,0),0)</f>
        <v>0</v>
      </c>
    </row>
    <row r="250" spans="1:12" ht="15" hidden="1" customHeight="1" x14ac:dyDescent="0.2">
      <c r="A250" s="80" t="s">
        <v>267</v>
      </c>
      <c r="B250" s="103"/>
      <c r="C250" s="81">
        <f>IFERROR(VLOOKUP(B250,'Egyéni lista'!$B$4:$L$263,2,0),0)</f>
        <v>0</v>
      </c>
      <c r="D250" s="82">
        <f>IFERROR(VLOOKUP(B250,'Egyéni lista'!$B$4:$L$263,3,0),0)</f>
        <v>0</v>
      </c>
      <c r="E250" s="7">
        <f>IFERROR(VLOOKUP(B250,'Egyéni lista'!$B$4:$L$263,4,0),0)</f>
        <v>0</v>
      </c>
      <c r="F250" s="7">
        <f>IFERROR(VLOOKUP(B250,'Egyéni lista'!$B$4:$L$263,5,0),0)</f>
        <v>0</v>
      </c>
      <c r="G250" s="7">
        <f>IFERROR(VLOOKUP(B250,'Egyéni lista'!$B$4:$L$263,6,0),0)</f>
        <v>0</v>
      </c>
      <c r="H250" s="7">
        <f>IFERROR(VLOOKUP(B250,'Egyéni lista'!$B$4:$L$263,7,0),0)</f>
        <v>0</v>
      </c>
      <c r="I250" s="124">
        <f>IFERROR(VLOOKUP(B250,'Egyéni lista'!$B$4:$L$263,8,0),0)</f>
        <v>0</v>
      </c>
      <c r="J250" s="132">
        <f>IFERROR(VLOOKUP(B250,'Egyéni lista'!$B$4:$L$263,9,0),0)</f>
        <v>0</v>
      </c>
      <c r="K250" s="26">
        <f>IFERROR(VLOOKUP(B250,'Egyéni lista'!$B$4:$L$263,10,0),0)</f>
        <v>0</v>
      </c>
      <c r="L250" s="87">
        <f>IFERROR(VLOOKUP(B250,'Egyéni lista'!$B$4:$L$263,11,0),0)</f>
        <v>0</v>
      </c>
    </row>
    <row r="251" spans="1:12" ht="15.75" hidden="1" customHeight="1" x14ac:dyDescent="0.2">
      <c r="A251" s="80" t="s">
        <v>268</v>
      </c>
      <c r="B251" s="103"/>
      <c r="C251" s="81">
        <f>IFERROR(VLOOKUP(B251,'Egyéni lista'!$B$4:$L$263,2,0),0)</f>
        <v>0</v>
      </c>
      <c r="D251" s="82">
        <f>IFERROR(VLOOKUP(B251,'Egyéni lista'!$B$4:$L$263,3,0),0)</f>
        <v>0</v>
      </c>
      <c r="E251" s="7">
        <f>IFERROR(VLOOKUP(B251,'Egyéni lista'!$B$4:$L$263,4,0),0)</f>
        <v>0</v>
      </c>
      <c r="F251" s="7">
        <f>IFERROR(VLOOKUP(B251,'Egyéni lista'!$B$4:$L$263,5,0),0)</f>
        <v>0</v>
      </c>
      <c r="G251" s="7">
        <f>IFERROR(VLOOKUP(B251,'Egyéni lista'!$B$4:$L$263,6,0),0)</f>
        <v>0</v>
      </c>
      <c r="H251" s="7">
        <f>IFERROR(VLOOKUP(B251,'Egyéni lista'!$B$4:$L$263,7,0),0)</f>
        <v>0</v>
      </c>
      <c r="I251" s="124">
        <f>IFERROR(VLOOKUP(B251,'Egyéni lista'!$B$4:$L$263,8,0),0)</f>
        <v>0</v>
      </c>
      <c r="J251" s="132">
        <f>IFERROR(VLOOKUP(B251,'Egyéni lista'!$B$4:$L$263,9,0),0)</f>
        <v>0</v>
      </c>
      <c r="K251" s="26">
        <f>IFERROR(VLOOKUP(B251,'Egyéni lista'!$B$4:$L$263,10,0),0)</f>
        <v>0</v>
      </c>
      <c r="L251" s="87">
        <f>IFERROR(VLOOKUP(B251,'Egyéni lista'!$B$4:$L$263,11,0),0)</f>
        <v>0</v>
      </c>
    </row>
    <row r="252" spans="1:12" ht="15" hidden="1" customHeight="1" x14ac:dyDescent="0.2">
      <c r="A252" s="80" t="s">
        <v>269</v>
      </c>
      <c r="B252" s="103"/>
      <c r="C252" s="81">
        <f>IFERROR(VLOOKUP(B252,'Egyéni lista'!$B$4:$L$263,2,0),0)</f>
        <v>0</v>
      </c>
      <c r="D252" s="82">
        <f>IFERROR(VLOOKUP(B252,'Egyéni lista'!$B$4:$L$263,3,0),0)</f>
        <v>0</v>
      </c>
      <c r="E252" s="7">
        <f>IFERROR(VLOOKUP(B252,'Egyéni lista'!$B$4:$L$263,4,0),0)</f>
        <v>0</v>
      </c>
      <c r="F252" s="7">
        <f>IFERROR(VLOOKUP(B252,'Egyéni lista'!$B$4:$L$263,5,0),0)</f>
        <v>0</v>
      </c>
      <c r="G252" s="7">
        <f>IFERROR(VLOOKUP(B252,'Egyéni lista'!$B$4:$L$263,6,0),0)</f>
        <v>0</v>
      </c>
      <c r="H252" s="7">
        <f>IFERROR(VLOOKUP(B252,'Egyéni lista'!$B$4:$L$263,7,0),0)</f>
        <v>0</v>
      </c>
      <c r="I252" s="124">
        <f>IFERROR(VLOOKUP(B252,'Egyéni lista'!$B$4:$L$263,8,0),0)</f>
        <v>0</v>
      </c>
      <c r="J252" s="132">
        <f>IFERROR(VLOOKUP(B252,'Egyéni lista'!$B$4:$L$263,9,0),0)</f>
        <v>0</v>
      </c>
      <c r="K252" s="26">
        <f>IFERROR(VLOOKUP(B252,'Egyéni lista'!$B$4:$L$263,10,0),0)</f>
        <v>0</v>
      </c>
      <c r="L252" s="87">
        <f>IFERROR(VLOOKUP(B252,'Egyéni lista'!$B$4:$L$263,11,0),0)</f>
        <v>0</v>
      </c>
    </row>
    <row r="253" spans="1:12" ht="15" hidden="1" customHeight="1" thickBot="1" x14ac:dyDescent="0.25">
      <c r="A253" s="106" t="s">
        <v>270</v>
      </c>
      <c r="B253" s="104"/>
      <c r="C253" s="88">
        <f>IFERROR(VLOOKUP(B253,'Egyéni lista'!$B$4:$L$263,2,0),0)</f>
        <v>0</v>
      </c>
      <c r="D253" s="51">
        <f>IFERROR(VLOOKUP(B253,'Egyéni lista'!$B$4:$L$263,3,0),0)</f>
        <v>0</v>
      </c>
      <c r="E253" s="7">
        <f>IFERROR(VLOOKUP(B253,'Egyéni lista'!$B$4:$L$263,4,0),0)</f>
        <v>0</v>
      </c>
      <c r="F253" s="7">
        <f>IFERROR(VLOOKUP(B253,'Egyéni lista'!$B$4:$L$263,5,0),0)</f>
        <v>0</v>
      </c>
      <c r="G253" s="7">
        <f>IFERROR(VLOOKUP(B253,'Egyéni lista'!$B$4:$L$263,6,0),0)</f>
        <v>0</v>
      </c>
      <c r="H253" s="7">
        <f>IFERROR(VLOOKUP(B253,'Egyéni lista'!$B$4:$L$263,7,0),0)</f>
        <v>0</v>
      </c>
      <c r="I253" s="124">
        <f>IFERROR(VLOOKUP(B253,'Egyéni lista'!$B$4:$L$263,8,0),0)</f>
        <v>0</v>
      </c>
      <c r="J253" s="132">
        <f>IFERROR(VLOOKUP(B253,'Egyéni lista'!$B$4:$L$263,9,0),0)</f>
        <v>0</v>
      </c>
      <c r="K253" s="26">
        <f>IFERROR(VLOOKUP(B253,'Egyéni lista'!$B$4:$L$263,10,0),0)</f>
        <v>0</v>
      </c>
      <c r="L253" s="90">
        <f>IFERROR(VLOOKUP(B253,'Egyéni lista'!$B$4:$L$263,11,0),0)</f>
        <v>0</v>
      </c>
    </row>
    <row r="254" spans="1:12" hidden="1" x14ac:dyDescent="0.2">
      <c r="E254" s="107">
        <f>SUM(E4:E253)</f>
        <v>10800</v>
      </c>
      <c r="F254" s="107">
        <f t="shared" ref="F254:L254" si="0">SUM(F4:F253)</f>
        <v>10965</v>
      </c>
      <c r="G254" s="107">
        <f t="shared" si="0"/>
        <v>10912</v>
      </c>
      <c r="H254" s="107">
        <f t="shared" si="0"/>
        <v>10708</v>
      </c>
      <c r="I254" s="107">
        <f t="shared" si="0"/>
        <v>30077</v>
      </c>
      <c r="J254" s="107">
        <f t="shared" si="0"/>
        <v>13308</v>
      </c>
      <c r="K254" s="107">
        <f t="shared" si="0"/>
        <v>43385</v>
      </c>
      <c r="L254" s="107">
        <f t="shared" si="0"/>
        <v>1048</v>
      </c>
    </row>
    <row r="255" spans="1:12" ht="15" hidden="1" thickBot="1" x14ac:dyDescent="0.25">
      <c r="I255" s="222">
        <f>SUM(I254:J254)</f>
        <v>43385</v>
      </c>
      <c r="J255" s="223"/>
    </row>
    <row r="256" spans="1:12" ht="15.75" thickBot="1" x14ac:dyDescent="0.3">
      <c r="B256" s="264" t="s">
        <v>596</v>
      </c>
      <c r="C256" s="265" t="s">
        <v>464</v>
      </c>
      <c r="D256" s="266" t="str">
        <f>IFERROR(VLOOKUP(C256,'Egyéni lista'!$B$4:$L$263,2,0),0)</f>
        <v>TEKés4es</v>
      </c>
      <c r="E256" s="267" t="s">
        <v>597</v>
      </c>
    </row>
  </sheetData>
  <sheetProtection algorithmName="SHA-512" hashValue="Rwnd1LGpFsLINjLzQqAXE6oSseSU4Z/oxorSfL5cJzzaskcI+li0okAsaLxRAw57J/P83v3UfaY+1tegCIzQVQ==" saltValue="x6KoGizU2GasR9f8jxKHlA==" spinCount="100000" sheet="1" objects="1" scenarios="1"/>
  <sortState xmlns:xlrd2="http://schemas.microsoft.com/office/spreadsheetml/2017/richdata2" ref="B4:L91">
    <sortCondition descending="1" ref="K4:K91"/>
    <sortCondition descending="1" ref="J4:J91"/>
  </sortState>
  <mergeCells count="2">
    <mergeCell ref="A1:L1"/>
    <mergeCell ref="I255:J255"/>
  </mergeCells>
  <conditionalFormatting sqref="B33">
    <cfRule type="cellIs" dxfId="119" priority="38" stopIfTrue="1" operator="between">
      <formula>200</formula>
      <formula>219</formula>
    </cfRule>
    <cfRule type="cellIs" dxfId="118" priority="39" stopIfTrue="1" operator="between">
      <formula>220</formula>
      <formula>249</formula>
    </cfRule>
    <cfRule type="cellIs" dxfId="117" priority="40" stopIfTrue="1" operator="between">
      <formula>250</formula>
      <formula>300</formula>
    </cfRule>
  </conditionalFormatting>
  <conditionalFormatting sqref="B36:B38">
    <cfRule type="cellIs" dxfId="116" priority="32" stopIfTrue="1" operator="between">
      <formula>200</formula>
      <formula>219</formula>
    </cfRule>
    <cfRule type="cellIs" dxfId="115" priority="33" stopIfTrue="1" operator="between">
      <formula>220</formula>
      <formula>249</formula>
    </cfRule>
    <cfRule type="cellIs" dxfId="114" priority="34" stopIfTrue="1" operator="between">
      <formula>250</formula>
      <formula>300</formula>
    </cfRule>
  </conditionalFormatting>
  <conditionalFormatting sqref="B42">
    <cfRule type="cellIs" dxfId="113" priority="29" stopIfTrue="1" operator="between">
      <formula>200</formula>
      <formula>219</formula>
    </cfRule>
    <cfRule type="cellIs" dxfId="112" priority="30" stopIfTrue="1" operator="between">
      <formula>220</formula>
      <formula>249</formula>
    </cfRule>
    <cfRule type="cellIs" dxfId="111" priority="31" stopIfTrue="1" operator="between">
      <formula>250</formula>
      <formula>300</formula>
    </cfRule>
  </conditionalFormatting>
  <conditionalFormatting sqref="C55">
    <cfRule type="cellIs" dxfId="110" priority="20" stopIfTrue="1" operator="between">
      <formula>200</formula>
      <formula>219</formula>
    </cfRule>
    <cfRule type="cellIs" dxfId="109" priority="21" stopIfTrue="1" operator="between">
      <formula>220</formula>
      <formula>249</formula>
    </cfRule>
    <cfRule type="cellIs" dxfId="108" priority="22" stopIfTrue="1" operator="between">
      <formula>250</formula>
      <formula>300</formula>
    </cfRule>
  </conditionalFormatting>
  <conditionalFormatting sqref="E4:H253">
    <cfRule type="cellIs" dxfId="107" priority="27" operator="greaterThan">
      <formula>150</formula>
    </cfRule>
    <cfRule type="cellIs" dxfId="106" priority="28" operator="between">
      <formula>131</formula>
      <formula>150</formula>
    </cfRule>
  </conditionalFormatting>
  <conditionalFormatting sqref="K4:K140">
    <cfRule type="cellIs" dxfId="105" priority="23" operator="greaterThan">
      <formula>599</formula>
    </cfRule>
  </conditionalFormatting>
  <conditionalFormatting sqref="K4:K253">
    <cfRule type="cellIs" dxfId="104" priority="24" operator="between">
      <formula>571</formula>
      <formula>599</formula>
    </cfRule>
    <cfRule type="cellIs" dxfId="103" priority="25" operator="between">
      <formula>551</formula>
      <formula>570</formula>
    </cfRule>
    <cfRule type="cellIs" dxfId="102" priority="26" operator="between">
      <formula>520</formula>
      <formula>550</formula>
    </cfRule>
  </conditionalFormatting>
  <conditionalFormatting sqref="L4 A4:A31 C4:D31 L8 L12 L16 L20 L24 L28 L32 A32:D33 A34:A39 C34:D39 L36 L40 A40:D41 C42:D54 L44 L48 L52 L56 C56:D251 L60 L64 L68 L72 L76 L80 L84 L88 A42:A91 L92 A92:B93 A94:A95 L96 A96:B97 A98:A99 L100 A100:B101 A102:A103 L104 A104:B105 A106:A107 L108 A108:B109 A110:A111 L112 A112:B113 A114:A115 L116 A116:B117 A118:A119 L120 A120:B121 A122:A123 L124 A124:B125 A126:A127 L128 A128:B129 A130:A131 L132 A132:B133 A134:A135 L136 A136:B137 A138:A139 L140 A140:B141 A142:A143 L144 A144:B145 A146:A147 L148 A148:B149 A150:A151 L152 A152:B153 A154:A155 L156 A156:B157 A158:A159 L160 A160:B161 A162:A163 L164 A164:B165 A166:A167 L168 A168:B169 A170:A171 L172 A172:B173 A174:A175 L176 A176:B177 A178:A179 L180 A180:B181 A182:A183 L184 A184:B185 A186:A187 L188 A188:B189 A190:A191 L192 A192:B193 A194:A195 L196 A196:B197 A198:A199 L200 A200:B201 A202:A203 L204 A204:B205 A206:A207 L208 A208:B209 A210:A211 L212 A212:B213 A214:A215 L216 A216:B217 A218:A219 L220 A220:B221 A222:A223 L224 A224:B225 A226:A227 L228 A228:B229 A230:A231 L232 A232:B233 A234:A235 L236 A236:B237 A238:A239 L240 A240:B241 A242:A243 L244 A244:B245 A246:A247 L248 A248:B249 A250:A251 L252 A252:D253">
    <cfRule type="cellIs" dxfId="101" priority="72" stopIfTrue="1" operator="between">
      <formula>250</formula>
      <formula>300</formula>
    </cfRule>
  </conditionalFormatting>
  <conditionalFormatting sqref="L4 L8 L12 L16 L20 L24 L28 L32 L36 L40 L44 L48 L52 L56 L60 L64 L68 L72 L76 L80 L84 L88 L92 L96 L100 L104 L108 L112 L116 L120 L124 L128 L132 L136 L140 L144 L148 L152 L156 L160 L164 L168 L172 L176 L180 L184 L188 L192 L196 L200 L204 L208 L212 L216 L220 L224 L228 L232 L236 L240 L244 L248 L252 A4:A31 C4:D31 A32:D33 A34:A39 C34:D39 A40:D41 C42:D54 C56:D251 A42:A91 A92:B93 A94:A95 A96:B97 A98:A99 A100:B101 A102:A103 A104:B105 A106:A107 A108:B109 A110:A111 A112:B113 A114:A115 A116:B117 A118:A119 A120:B121 A122:A123 A124:B125 A126:A127 A128:B129 A130:A131 A132:B133 A134:A135 A136:B137 A138:A139 A140:B141 A142:A143 A144:B145 A146:A147 A148:B149 A150:A151 A152:B153 A154:A155 A156:B157 A158:A159 A160:B161 A162:A163 A164:B165 A166:A167 A168:B169 A170:A171 A172:B173 A174:A175 A176:B177 A178:A179 A180:B181 A182:A183 A184:B185 A186:A187 A188:B189 A190:A191 A192:B193 A194:A195 A196:B197 A198:A199 A200:B201 A202:A203 A204:B205 A206:A207 A208:B209 A210:A211 A212:B213 A214:A215 A216:B217 A218:A219 A220:B221 A222:A223 A224:B225 A226:A227 A228:B229 A230:A231 A232:B233 A234:A235 A236:B237 A238:A239 A240:B241 A242:A243 A244:B245 A246:A247 A248:B249 A250:A251 A252:D253">
    <cfRule type="cellIs" dxfId="100" priority="71" stopIfTrue="1" operator="between">
      <formula>220</formula>
      <formula>249</formula>
    </cfRule>
  </conditionalFormatting>
  <conditionalFormatting sqref="L4 L8 L12 L16 L20 L24 L28 L32 L36 L40 L44 L48 L52 L56 L60 L64 L68 L72 L76 L80 L84 L88 L92 L96 L100 L104 L108 L112 L116 L120 L124 L128 L132 L136 L140 L144 L148 L152 L156 L160 L164 L168 L172 L176 L180 L184 L188 L192 L196 L200 L204 L208 L212 L216 L220 L224 L228 L232 L236 L240 L244 L248 L252 A32:D33 A4:A31 C4:D31 A34:A39 C34:D39 A40:D41 C42:D54 C56:D251 A42:A91 A92:B93 A94:A95 A96:B97 A98:A99 A100:B101 A102:A103 A104:B105 A106:A107 A108:B109 A110:A111 A112:B113 A114:A115 A116:B117 A118:A119 A120:B121 A122:A123 A124:B125 A126:A127 A128:B129 A130:A131 A132:B133 A134:A135 A136:B137 A138:A139 A140:B141 A142:A143 A144:B145 A146:A147 A148:B149 A150:A151 A152:B153 A154:A155 A156:B157 A158:A159 A160:B161 A162:A163 A164:B165 A166:A167 A168:B169 A170:A171 A172:B173 A174:A175 A176:B177 A178:A179 A180:B181 A182:A183 A184:B185 A186:A187 A188:B189 A190:A191 A192:B193 A194:A195 A196:B197 A198:A199 A200:B201 A202:A203 A204:B205 A206:A207 A208:B209 A210:A211 A212:B213 A214:A215 A216:B217 A218:A219 A220:B221 A222:A223 A224:B225 A226:A227 A228:B229 A230:A231 A232:B233 A234:A235 A236:B237 A238:A239 A240:B241 A242:A243 A244:B245 A246:A247 A248:B249 A250:A251 A252:D253">
    <cfRule type="cellIs" dxfId="99" priority="66" stopIfTrue="1" operator="between">
      <formula>200</formula>
      <formula>219</formula>
    </cfRule>
  </conditionalFormatting>
  <conditionalFormatting sqref="L4 L8 L12 L16 L20 L24 L28 L32 L36 L40 L44 L48 L52 L56 L60 L64 L68 L72 L76 L80 L84 L88 L92 L96 L100 L104 L108 L112 L116 L120 L124 L128 L132 L136 L140 L144 L148 L152 L156 L160 L164 L168 L172 L176 L180 L184 L188 L192 L196 L200 L204 L208 L212 L216 L220 L224 L228 L232 L236 L240 L244 L248 L252">
    <cfRule type="cellIs" dxfId="98" priority="64" operator="greaterThan">
      <formula>599</formula>
    </cfRule>
    <cfRule type="cellIs" dxfId="97" priority="65" operator="greaterThan">
      <formula>599</formula>
    </cfRule>
  </conditionalFormatting>
  <conditionalFormatting sqref="L4:L54 L56:L253">
    <cfRule type="cellIs" dxfId="96" priority="67" operator="equal">
      <formula>300</formula>
    </cfRule>
    <cfRule type="cellIs" dxfId="95" priority="68" stopIfTrue="1" operator="between">
      <formula>200</formula>
      <formula>219</formula>
    </cfRule>
    <cfRule type="cellIs" dxfId="94" priority="69" stopIfTrue="1" operator="between">
      <formula>220</formula>
      <formula>249</formula>
    </cfRule>
    <cfRule type="cellIs" dxfId="93" priority="70" stopIfTrue="1" operator="between">
      <formula>250</formula>
      <formula>300</formula>
    </cfRule>
  </conditionalFormatting>
  <conditionalFormatting sqref="D256">
    <cfRule type="cellIs" dxfId="92" priority="3" stopIfTrue="1" operator="between">
      <formula>250</formula>
      <formula>300</formula>
    </cfRule>
  </conditionalFormatting>
  <conditionalFormatting sqref="D256">
    <cfRule type="cellIs" dxfId="91" priority="2" stopIfTrue="1" operator="between">
      <formula>220</formula>
      <formula>249</formula>
    </cfRule>
  </conditionalFormatting>
  <conditionalFormatting sqref="D256">
    <cfRule type="cellIs" dxfId="90" priority="1" stopIfTrue="1" operator="between">
      <formula>200</formula>
      <formula>219</formula>
    </cfRule>
  </conditionalFormatting>
  <dataValidations count="1">
    <dataValidation type="list" allowBlank="1" showInputMessage="1" showErrorMessage="1" sqref="D55" xr:uid="{6407C246-C96E-455A-BF4A-DCF77DDA239C}">
      <formula1>#REF!</formula1>
    </dataValidation>
  </dataValidations>
  <pageMargins left="0.70866141732283472" right="0.70866141732283472" top="0.74803149606299213" bottom="0.74803149606299213" header="0.31496062992125984" footer="0.31496062992125984"/>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N256"/>
  <sheetViews>
    <sheetView workbookViewId="0">
      <selection activeCell="A254" sqref="A254:XFD255"/>
    </sheetView>
  </sheetViews>
  <sheetFormatPr defaultColWidth="9.140625" defaultRowHeight="14.25" x14ac:dyDescent="0.2"/>
  <cols>
    <col min="1" max="1" width="9.140625" style="21"/>
    <col min="2" max="2" width="24.42578125" style="60" customWidth="1"/>
    <col min="3" max="3" width="16.140625" style="8" customWidth="1"/>
    <col min="4" max="4" width="12.28515625" bestFit="1" customWidth="1"/>
    <col min="11" max="11" width="7.140625" customWidth="1"/>
  </cols>
  <sheetData>
    <row r="1" spans="1:14" ht="23.25" customHeight="1" thickBot="1" x14ac:dyDescent="0.25">
      <c r="A1" s="224" t="s">
        <v>283</v>
      </c>
      <c r="B1" s="225"/>
      <c r="C1" s="225"/>
      <c r="D1" s="225"/>
      <c r="E1" s="225"/>
      <c r="F1" s="225"/>
      <c r="G1" s="225"/>
      <c r="H1" s="225"/>
      <c r="I1" s="225"/>
      <c r="J1" s="225"/>
      <c r="K1" s="225"/>
      <c r="L1" s="226"/>
    </row>
    <row r="2" spans="1:14" ht="18" customHeight="1" thickBot="1" x14ac:dyDescent="0.25">
      <c r="A2" s="24" t="s">
        <v>25</v>
      </c>
      <c r="B2" s="115" t="s">
        <v>0</v>
      </c>
      <c r="C2" s="108" t="s">
        <v>16</v>
      </c>
      <c r="D2" s="58" t="s">
        <v>17</v>
      </c>
      <c r="E2" s="34" t="s">
        <v>18</v>
      </c>
      <c r="F2" s="34" t="s">
        <v>19</v>
      </c>
      <c r="G2" s="34" t="s">
        <v>20</v>
      </c>
      <c r="H2" s="34" t="s">
        <v>21</v>
      </c>
      <c r="I2" s="34" t="s">
        <v>3</v>
      </c>
      <c r="J2" s="34" t="s">
        <v>22</v>
      </c>
      <c r="K2" s="34" t="s">
        <v>2</v>
      </c>
      <c r="L2" s="59" t="s">
        <v>4</v>
      </c>
    </row>
    <row r="3" spans="1:14" ht="15.75" hidden="1" customHeight="1" thickBot="1" x14ac:dyDescent="0.25">
      <c r="A3" s="105" t="s">
        <v>25</v>
      </c>
      <c r="B3" s="79" t="s">
        <v>0</v>
      </c>
      <c r="C3" s="17" t="s">
        <v>16</v>
      </c>
      <c r="D3" s="18" t="s">
        <v>17</v>
      </c>
      <c r="E3" s="13" t="s">
        <v>18</v>
      </c>
      <c r="F3" s="13" t="s">
        <v>19</v>
      </c>
      <c r="G3" s="13" t="s">
        <v>20</v>
      </c>
      <c r="H3" s="13" t="s">
        <v>21</v>
      </c>
      <c r="I3" s="13" t="s">
        <v>3</v>
      </c>
      <c r="J3" s="13" t="s">
        <v>22</v>
      </c>
      <c r="K3" s="13" t="s">
        <v>2</v>
      </c>
      <c r="L3" s="13" t="s">
        <v>4</v>
      </c>
    </row>
    <row r="4" spans="1:14" ht="15" customHeight="1" x14ac:dyDescent="0.25">
      <c r="A4" s="80" t="s">
        <v>6</v>
      </c>
      <c r="B4" s="63" t="s">
        <v>366</v>
      </c>
      <c r="C4" s="84" t="str">
        <f>IFERROR(VLOOKUP(B4,'Egyéni lista'!$B$4:$L$263,2,0),0)</f>
        <v>Récsei Autó</v>
      </c>
      <c r="D4" s="85" t="str">
        <f>IFERROR(VLOOKUP(B4,'Egyéni lista'!$B$4:$L$263,3,0),0)</f>
        <v>Am. ffi szen</v>
      </c>
      <c r="E4" s="28">
        <f>IFERROR(VLOOKUP(B4,'Egyéni lista'!$B$4:$L$263,4,0),0)</f>
        <v>126</v>
      </c>
      <c r="F4" s="28">
        <f>IFERROR(VLOOKUP(B4,'Egyéni lista'!$B$4:$L$263,5,0),0)</f>
        <v>143</v>
      </c>
      <c r="G4" s="28">
        <f>IFERROR(VLOOKUP(B4,'Egyéni lista'!$B$4:$L$263,6,0),0)</f>
        <v>160</v>
      </c>
      <c r="H4" s="28">
        <f>IFERROR(VLOOKUP(B4,'Egyéni lista'!$B$4:$L$263,7,0),0)</f>
        <v>143</v>
      </c>
      <c r="I4" s="121">
        <f>IFERROR(VLOOKUP(B4,'Egyéni lista'!$B$4:$L$263,8,0),0)</f>
        <v>363</v>
      </c>
      <c r="J4" s="132">
        <f>IFERROR(VLOOKUP(B4,'Egyéni lista'!$B$4:$L$263,9,0),0)</f>
        <v>209</v>
      </c>
      <c r="K4" s="26">
        <f>IFERROR(VLOOKUP(B4,'Egyéni lista'!$B$4:$L$263,10,0),0)</f>
        <v>572</v>
      </c>
      <c r="L4" s="86">
        <f>IFERROR(VLOOKUP(B4,'Egyéni lista'!$B$4:$L$263,11,0),0)</f>
        <v>3</v>
      </c>
    </row>
    <row r="5" spans="1:14" ht="15" customHeight="1" x14ac:dyDescent="0.25">
      <c r="A5" s="80" t="s">
        <v>7</v>
      </c>
      <c r="B5" s="63" t="s">
        <v>405</v>
      </c>
      <c r="C5" s="81" t="str">
        <f>IFERROR(VLOOKUP(B5,'Egyéni lista'!$B$4:$L$263,2,0),0)</f>
        <v>Vidám Fiúk</v>
      </c>
      <c r="D5" s="82" t="str">
        <f>IFERROR(VLOOKUP(B5,'Egyéni lista'!$B$4:$L$263,3,0),0)</f>
        <v>Am. ffi szen</v>
      </c>
      <c r="E5" s="20">
        <f>IFERROR(VLOOKUP(B5,'Egyéni lista'!$B$4:$L$263,4,0),0)</f>
        <v>146</v>
      </c>
      <c r="F5" s="20">
        <f>IFERROR(VLOOKUP(B5,'Egyéni lista'!$B$4:$L$263,5,0),0)</f>
        <v>142</v>
      </c>
      <c r="G5" s="20">
        <f>IFERROR(VLOOKUP(B5,'Egyéni lista'!$B$4:$L$263,6,0),0)</f>
        <v>145</v>
      </c>
      <c r="H5" s="20">
        <f>IFERROR(VLOOKUP(B5,'Egyéni lista'!$B$4:$L$263,7,0),0)</f>
        <v>136</v>
      </c>
      <c r="I5" s="122">
        <f>IFERROR(VLOOKUP(B5,'Egyéni lista'!$B$4:$L$263,8,0),0)</f>
        <v>386</v>
      </c>
      <c r="J5" s="132">
        <f>IFERROR(VLOOKUP(B5,'Egyéni lista'!$B$4:$L$263,9,0),0)</f>
        <v>183</v>
      </c>
      <c r="K5" s="26">
        <f>IFERROR(VLOOKUP(B5,'Egyéni lista'!$B$4:$L$263,10,0),0)</f>
        <v>569</v>
      </c>
      <c r="L5" s="87">
        <f>IFERROR(VLOOKUP(B5,'Egyéni lista'!$B$4:$L$263,11,0),0)</f>
        <v>7</v>
      </c>
    </row>
    <row r="6" spans="1:14" ht="15" customHeight="1" x14ac:dyDescent="0.25">
      <c r="A6" s="80" t="s">
        <v>8</v>
      </c>
      <c r="B6" s="63" t="s">
        <v>451</v>
      </c>
      <c r="C6" s="81" t="str">
        <f>IFERROR(VLOOKUP(B6,'Egyéni lista'!$B$4:$L$263,2,0),0)</f>
        <v>Tekergő Tekézők</v>
      </c>
      <c r="D6" s="82" t="str">
        <f>IFERROR(VLOOKUP(B6,'Egyéni lista'!$B$4:$L$263,3,0),0)</f>
        <v>Am. ffi szen</v>
      </c>
      <c r="E6" s="29">
        <f>IFERROR(VLOOKUP(B6,'Egyéni lista'!$B$4:$L$263,4,0),0)</f>
        <v>146</v>
      </c>
      <c r="F6" s="29">
        <f>IFERROR(VLOOKUP(B6,'Egyéni lista'!$B$4:$L$263,5,0),0)</f>
        <v>136</v>
      </c>
      <c r="G6" s="29">
        <f>IFERROR(VLOOKUP(B6,'Egyéni lista'!$B$4:$L$263,6,0),0)</f>
        <v>138</v>
      </c>
      <c r="H6" s="29">
        <f>IFERROR(VLOOKUP(B6,'Egyéni lista'!$B$4:$L$263,7,0),0)</f>
        <v>142</v>
      </c>
      <c r="I6" s="123">
        <f>IFERROR(VLOOKUP(B6,'Egyéni lista'!$B$4:$L$263,8,0),0)</f>
        <v>369</v>
      </c>
      <c r="J6" s="132">
        <f>IFERROR(VLOOKUP(B6,'Egyéni lista'!$B$4:$L$263,9,0),0)</f>
        <v>193</v>
      </c>
      <c r="K6" s="26">
        <f>IFERROR(VLOOKUP(B6,'Egyéni lista'!$B$4:$L$263,10,0),0)</f>
        <v>562</v>
      </c>
      <c r="L6" s="87">
        <f>IFERROR(VLOOKUP(B6,'Egyéni lista'!$B$4:$L$263,11,0),0)</f>
        <v>7</v>
      </c>
    </row>
    <row r="7" spans="1:14" ht="15.75" customHeight="1" x14ac:dyDescent="0.25">
      <c r="A7" s="80" t="s">
        <v>9</v>
      </c>
      <c r="B7" s="63" t="s">
        <v>321</v>
      </c>
      <c r="C7" s="81" t="str">
        <f>IFERROR(VLOOKUP(B7,'Egyéni lista'!$B$4:$L$263,2,0),0)</f>
        <v>Üstökös</v>
      </c>
      <c r="D7" s="82" t="str">
        <f>IFERROR(VLOOKUP(B7,'Egyéni lista'!$B$4:$L$263,3,0),0)</f>
        <v>Am. ffi szen</v>
      </c>
      <c r="E7" s="20">
        <f>IFERROR(VLOOKUP(B7,'Egyéni lista'!$B$4:$L$263,4,0),0)</f>
        <v>141</v>
      </c>
      <c r="F7" s="20">
        <f>IFERROR(VLOOKUP(B7,'Egyéni lista'!$B$4:$L$263,5,0),0)</f>
        <v>144</v>
      </c>
      <c r="G7" s="20">
        <f>IFERROR(VLOOKUP(B7,'Egyéni lista'!$B$4:$L$263,6,0),0)</f>
        <v>136</v>
      </c>
      <c r="H7" s="20">
        <f>IFERROR(VLOOKUP(B7,'Egyéni lista'!$B$4:$L$263,7,0),0)</f>
        <v>136</v>
      </c>
      <c r="I7" s="122">
        <f>IFERROR(VLOOKUP(B7,'Egyéni lista'!$B$4:$L$263,8,0),0)</f>
        <v>389</v>
      </c>
      <c r="J7" s="132">
        <f>IFERROR(VLOOKUP(B7,'Egyéni lista'!$B$4:$L$263,9,0),0)</f>
        <v>168</v>
      </c>
      <c r="K7" s="26">
        <f>IFERROR(VLOOKUP(B7,'Egyéni lista'!$B$4:$L$263,10,0),0)</f>
        <v>557</v>
      </c>
      <c r="L7" s="87">
        <f>IFERROR(VLOOKUP(B7,'Egyéni lista'!$B$4:$L$263,11,0),0)</f>
        <v>5</v>
      </c>
    </row>
    <row r="8" spans="1:14" ht="15" customHeight="1" x14ac:dyDescent="0.25">
      <c r="A8" s="80" t="s">
        <v>10</v>
      </c>
      <c r="B8" s="63" t="s">
        <v>340</v>
      </c>
      <c r="C8" s="81" t="str">
        <f>IFERROR(VLOOKUP(B8,'Egyéni lista'!$B$4:$L$263,2,0),0)</f>
        <v>Mészáros Hús</v>
      </c>
      <c r="D8" s="82" t="str">
        <f>IFERROR(VLOOKUP(B8,'Egyéni lista'!$B$4:$L$263,3,0),0)</f>
        <v>Am. ffi szen</v>
      </c>
      <c r="E8" s="20">
        <f>IFERROR(VLOOKUP(B8,'Egyéni lista'!$B$4:$L$263,4,0),0)</f>
        <v>132</v>
      </c>
      <c r="F8" s="20">
        <f>IFERROR(VLOOKUP(B8,'Egyéni lista'!$B$4:$L$263,5,0),0)</f>
        <v>146</v>
      </c>
      <c r="G8" s="20">
        <f>IFERROR(VLOOKUP(B8,'Egyéni lista'!$B$4:$L$263,6,0),0)</f>
        <v>134</v>
      </c>
      <c r="H8" s="20">
        <f>IFERROR(VLOOKUP(B8,'Egyéni lista'!$B$4:$L$263,7,0),0)</f>
        <v>135</v>
      </c>
      <c r="I8" s="122">
        <f>IFERROR(VLOOKUP(B8,'Egyéni lista'!$B$4:$L$263,8,0),0)</f>
        <v>364</v>
      </c>
      <c r="J8" s="132">
        <f>IFERROR(VLOOKUP(B8,'Egyéni lista'!$B$4:$L$263,9,0),0)</f>
        <v>183</v>
      </c>
      <c r="K8" s="26">
        <f>IFERROR(VLOOKUP(B8,'Egyéni lista'!$B$4:$L$263,10,0),0)</f>
        <v>547</v>
      </c>
      <c r="L8" s="87">
        <f>IFERROR(VLOOKUP(B8,'Egyéni lista'!$B$4:$L$263,11,0),0)</f>
        <v>5</v>
      </c>
    </row>
    <row r="9" spans="1:14" ht="15" customHeight="1" x14ac:dyDescent="0.25">
      <c r="A9" s="80" t="s">
        <v>11</v>
      </c>
      <c r="B9" s="63" t="s">
        <v>312</v>
      </c>
      <c r="C9" s="81" t="str">
        <f>IFERROR(VLOOKUP(B9,'Egyéni lista'!$B$4:$L$263,2,0),0)</f>
        <v>Kék Golyó</v>
      </c>
      <c r="D9" s="82" t="str">
        <f>IFERROR(VLOOKUP(B9,'Egyéni lista'!$B$4:$L$263,3,0),0)</f>
        <v>Am. ffi szen</v>
      </c>
      <c r="E9" s="20">
        <f>IFERROR(VLOOKUP(B9,'Egyéni lista'!$B$4:$L$263,4,0),0)</f>
        <v>128</v>
      </c>
      <c r="F9" s="20">
        <f>IFERROR(VLOOKUP(B9,'Egyéni lista'!$B$4:$L$263,5,0),0)</f>
        <v>142</v>
      </c>
      <c r="G9" s="20">
        <f>IFERROR(VLOOKUP(B9,'Egyéni lista'!$B$4:$L$263,6,0),0)</f>
        <v>138</v>
      </c>
      <c r="H9" s="20">
        <f>IFERROR(VLOOKUP(B9,'Egyéni lista'!$B$4:$L$263,7,0),0)</f>
        <v>131</v>
      </c>
      <c r="I9" s="122">
        <f>IFERROR(VLOOKUP(B9,'Egyéni lista'!$B$4:$L$263,8,0),0)</f>
        <v>365</v>
      </c>
      <c r="J9" s="132">
        <f>IFERROR(VLOOKUP(B9,'Egyéni lista'!$B$4:$L$263,9,0),0)</f>
        <v>174</v>
      </c>
      <c r="K9" s="26">
        <f>IFERROR(VLOOKUP(B9,'Egyéni lista'!$B$4:$L$263,10,0),0)</f>
        <v>539</v>
      </c>
      <c r="L9" s="87">
        <f>IFERROR(VLOOKUP(B9,'Egyéni lista'!$B$4:$L$263,11,0),0)</f>
        <v>9</v>
      </c>
    </row>
    <row r="10" spans="1:14" ht="15" customHeight="1" x14ac:dyDescent="0.25">
      <c r="A10" s="80" t="s">
        <v>12</v>
      </c>
      <c r="B10" s="63" t="s">
        <v>293</v>
      </c>
      <c r="C10" s="81" t="str">
        <f>IFERROR(VLOOKUP(B10,'Egyéni lista'!$B$4:$L$263,2,0),0)</f>
        <v>OLD BOYS</v>
      </c>
      <c r="D10" s="82" t="str">
        <f>IFERROR(VLOOKUP(B10,'Egyéni lista'!$B$4:$L$263,3,0),0)</f>
        <v>Am. ffi szen</v>
      </c>
      <c r="E10" s="20">
        <f>IFERROR(VLOOKUP(B10,'Egyéni lista'!$B$4:$L$263,4,0),0)</f>
        <v>143</v>
      </c>
      <c r="F10" s="20">
        <f>IFERROR(VLOOKUP(B10,'Egyéni lista'!$B$4:$L$263,5,0),0)</f>
        <v>109</v>
      </c>
      <c r="G10" s="20">
        <f>IFERROR(VLOOKUP(B10,'Egyéni lista'!$B$4:$L$263,6,0),0)</f>
        <v>140</v>
      </c>
      <c r="H10" s="20">
        <f>IFERROR(VLOOKUP(B10,'Egyéni lista'!$B$4:$L$263,7,0),0)</f>
        <v>143</v>
      </c>
      <c r="I10" s="122">
        <f>IFERROR(VLOOKUP(B10,'Egyéni lista'!$B$4:$L$263,8,0),0)</f>
        <v>371</v>
      </c>
      <c r="J10" s="132">
        <f>IFERROR(VLOOKUP(B10,'Egyéni lista'!$B$4:$L$263,9,0),0)</f>
        <v>164</v>
      </c>
      <c r="K10" s="26">
        <f>IFERROR(VLOOKUP(B10,'Egyéni lista'!$B$4:$L$263,10,0),0)</f>
        <v>535</v>
      </c>
      <c r="L10" s="87">
        <f>IFERROR(VLOOKUP(B10,'Egyéni lista'!$B$4:$L$263,11,0),0)</f>
        <v>7</v>
      </c>
    </row>
    <row r="11" spans="1:14" ht="15.75" customHeight="1" x14ac:dyDescent="0.25">
      <c r="A11" s="80" t="s">
        <v>13</v>
      </c>
      <c r="B11" s="189" t="s">
        <v>497</v>
      </c>
      <c r="C11" s="81" t="str">
        <f>IFERROR(VLOOKUP(B11,'Egyéni lista'!$B$4:$L$263,2,0),0)</f>
        <v>MAXIM</v>
      </c>
      <c r="D11" s="82" t="str">
        <f>IFERROR(VLOOKUP(B11,'Egyéni lista'!$B$4:$L$263,3,0),0)</f>
        <v>Am. ffi szen</v>
      </c>
      <c r="E11" s="7">
        <f>IFERROR(VLOOKUP(B11,'Egyéni lista'!$B$4:$L$263,4,0),0)</f>
        <v>150</v>
      </c>
      <c r="F11" s="7">
        <f>IFERROR(VLOOKUP(B11,'Egyéni lista'!$B$4:$L$263,5,0),0)</f>
        <v>120</v>
      </c>
      <c r="G11" s="7">
        <f>IFERROR(VLOOKUP(B11,'Egyéni lista'!$B$4:$L$263,6,0),0)</f>
        <v>126</v>
      </c>
      <c r="H11" s="7">
        <f>IFERROR(VLOOKUP(B11,'Egyéni lista'!$B$4:$L$263,7,0),0)</f>
        <v>136</v>
      </c>
      <c r="I11" s="124">
        <f>IFERROR(VLOOKUP(B11,'Egyéni lista'!$B$4:$L$263,8,0),0)</f>
        <v>368</v>
      </c>
      <c r="J11" s="132">
        <f>IFERROR(VLOOKUP(B11,'Egyéni lista'!$B$4:$L$263,9,0),0)</f>
        <v>164</v>
      </c>
      <c r="K11" s="26">
        <f>IFERROR(VLOOKUP(B11,'Egyéni lista'!$B$4:$L$263,10,0),0)</f>
        <v>532</v>
      </c>
      <c r="L11" s="87">
        <f>IFERROR(VLOOKUP(B11,'Egyéni lista'!$B$4:$L$263,11,0),0)</f>
        <v>7</v>
      </c>
      <c r="N11" s="131">
        <f>MAX(J7:J35)</f>
        <v>188</v>
      </c>
    </row>
    <row r="12" spans="1:14" ht="15" customHeight="1" x14ac:dyDescent="0.25">
      <c r="A12" s="80" t="s">
        <v>14</v>
      </c>
      <c r="B12" s="63" t="s">
        <v>297</v>
      </c>
      <c r="C12" s="81" t="str">
        <f>IFERROR(VLOOKUP(B12,'Egyéni lista'!$B$4:$L$263,2,0),0)</f>
        <v>OLD BOYS</v>
      </c>
      <c r="D12" s="82" t="str">
        <f>IFERROR(VLOOKUP(B12,'Egyéni lista'!$B$4:$L$263,3,0),0)</f>
        <v>Am. ffi szen</v>
      </c>
      <c r="E12" s="7">
        <f>IFERROR(VLOOKUP(B12,'Egyéni lista'!$B$4:$L$263,4,0),0)</f>
        <v>126</v>
      </c>
      <c r="F12" s="7">
        <f>IFERROR(VLOOKUP(B12,'Egyéni lista'!$B$4:$L$263,5,0),0)</f>
        <v>115</v>
      </c>
      <c r="G12" s="7">
        <f>IFERROR(VLOOKUP(B12,'Egyéni lista'!$B$4:$L$263,6,0),0)</f>
        <v>128</v>
      </c>
      <c r="H12" s="7">
        <f>IFERROR(VLOOKUP(B12,'Egyéni lista'!$B$4:$L$263,7,0),0)</f>
        <v>161</v>
      </c>
      <c r="I12" s="124">
        <f>IFERROR(VLOOKUP(B12,'Egyéni lista'!$B$4:$L$263,8,0),0)</f>
        <v>360</v>
      </c>
      <c r="J12" s="132">
        <f>IFERROR(VLOOKUP(B12,'Egyéni lista'!$B$4:$L$263,9,0),0)</f>
        <v>170</v>
      </c>
      <c r="K12" s="26">
        <f>IFERROR(VLOOKUP(B12,'Egyéni lista'!$B$4:$L$263,10,0),0)</f>
        <v>530</v>
      </c>
      <c r="L12" s="87">
        <f>IFERROR(VLOOKUP(B12,'Egyéni lista'!$B$4:$L$263,11,0),0)</f>
        <v>12</v>
      </c>
    </row>
    <row r="13" spans="1:14" ht="15" customHeight="1" x14ac:dyDescent="0.25">
      <c r="A13" s="80" t="s">
        <v>15</v>
      </c>
      <c r="B13" s="63" t="s">
        <v>296</v>
      </c>
      <c r="C13" s="81" t="str">
        <f>IFERROR(VLOOKUP(B13,'Egyéni lista'!$B$4:$L$263,2,0),0)</f>
        <v>OLD BOYS</v>
      </c>
      <c r="D13" s="82" t="str">
        <f>IFERROR(VLOOKUP(B13,'Egyéni lista'!$B$4:$L$263,3,0),0)</f>
        <v>Am. ffi szen</v>
      </c>
      <c r="E13" s="7">
        <f>IFERROR(VLOOKUP(B13,'Egyéni lista'!$B$4:$L$263,4,0),0)</f>
        <v>132</v>
      </c>
      <c r="F13" s="7">
        <f>IFERROR(VLOOKUP(B13,'Egyéni lista'!$B$4:$L$263,5,0),0)</f>
        <v>132</v>
      </c>
      <c r="G13" s="7">
        <f>IFERROR(VLOOKUP(B13,'Egyéni lista'!$B$4:$L$263,6,0),0)</f>
        <v>134</v>
      </c>
      <c r="H13" s="7">
        <f>IFERROR(VLOOKUP(B13,'Egyéni lista'!$B$4:$L$263,7,0),0)</f>
        <v>128</v>
      </c>
      <c r="I13" s="124">
        <f>IFERROR(VLOOKUP(B13,'Egyéni lista'!$B$4:$L$263,8,0),0)</f>
        <v>357</v>
      </c>
      <c r="J13" s="132">
        <f>IFERROR(VLOOKUP(B13,'Egyéni lista'!$B$4:$L$263,9,0),0)</f>
        <v>169</v>
      </c>
      <c r="K13" s="26">
        <f>IFERROR(VLOOKUP(B13,'Egyéni lista'!$B$4:$L$263,10,0),0)</f>
        <v>526</v>
      </c>
      <c r="L13" s="87">
        <f>IFERROR(VLOOKUP(B13,'Egyéni lista'!$B$4:$L$263,11,0),0)</f>
        <v>3</v>
      </c>
    </row>
    <row r="14" spans="1:14" ht="15" customHeight="1" x14ac:dyDescent="0.25">
      <c r="A14" s="80" t="s">
        <v>26</v>
      </c>
      <c r="B14" s="63" t="s">
        <v>363</v>
      </c>
      <c r="C14" s="81" t="str">
        <f>IFERROR(VLOOKUP(B14,'Egyéni lista'!$B$4:$L$263,2,0),0)</f>
        <v>Sopron</v>
      </c>
      <c r="D14" s="82" t="str">
        <f>IFERROR(VLOOKUP(B14,'Egyéni lista'!$B$4:$L$263,3,0),0)</f>
        <v>Am. ffi szen</v>
      </c>
      <c r="E14" s="7">
        <f>IFERROR(VLOOKUP(B14,'Egyéni lista'!$B$4:$L$263,4,0),0)</f>
        <v>133</v>
      </c>
      <c r="F14" s="7">
        <f>IFERROR(VLOOKUP(B14,'Egyéni lista'!$B$4:$L$263,5,0),0)</f>
        <v>126</v>
      </c>
      <c r="G14" s="7">
        <f>IFERROR(VLOOKUP(B14,'Egyéni lista'!$B$4:$L$263,6,0),0)</f>
        <v>117</v>
      </c>
      <c r="H14" s="7">
        <f>IFERROR(VLOOKUP(B14,'Egyéni lista'!$B$4:$L$263,7,0),0)</f>
        <v>149</v>
      </c>
      <c r="I14" s="124">
        <f>IFERROR(VLOOKUP(B14,'Egyéni lista'!$B$4:$L$263,8,0),0)</f>
        <v>353</v>
      </c>
      <c r="J14" s="132">
        <f>IFERROR(VLOOKUP(B14,'Egyéni lista'!$B$4:$L$263,9,0),0)</f>
        <v>172</v>
      </c>
      <c r="K14" s="26">
        <f>IFERROR(VLOOKUP(B14,'Egyéni lista'!$B$4:$L$263,10,0),0)</f>
        <v>525</v>
      </c>
      <c r="L14" s="87">
        <f>IFERROR(VLOOKUP(B14,'Egyéni lista'!$B$4:$L$263,11,0),0)</f>
        <v>14</v>
      </c>
    </row>
    <row r="15" spans="1:14" ht="15.75" customHeight="1" x14ac:dyDescent="0.25">
      <c r="A15" s="80" t="s">
        <v>27</v>
      </c>
      <c r="B15" s="63" t="s">
        <v>406</v>
      </c>
      <c r="C15" s="81" t="str">
        <f>IFERROR(VLOOKUP(B15,'Egyéni lista'!$B$4:$L$263,2,0),0)</f>
        <v>Vidám Fiúk</v>
      </c>
      <c r="D15" s="82" t="str">
        <f>IFERROR(VLOOKUP(B15,'Egyéni lista'!$B$4:$L$263,3,0),0)</f>
        <v>Am. ffi szen</v>
      </c>
      <c r="E15" s="7">
        <f>IFERROR(VLOOKUP(B15,'Egyéni lista'!$B$4:$L$263,4,0),0)</f>
        <v>140</v>
      </c>
      <c r="F15" s="7">
        <f>IFERROR(VLOOKUP(B15,'Egyéni lista'!$B$4:$L$263,5,0),0)</f>
        <v>142</v>
      </c>
      <c r="G15" s="7">
        <f>IFERROR(VLOOKUP(B15,'Egyéni lista'!$B$4:$L$263,6,0),0)</f>
        <v>120</v>
      </c>
      <c r="H15" s="7">
        <f>IFERROR(VLOOKUP(B15,'Egyéni lista'!$B$4:$L$263,7,0),0)</f>
        <v>123</v>
      </c>
      <c r="I15" s="125">
        <f>IFERROR(VLOOKUP(B15,'Egyéni lista'!$B$4:$L$263,8,0),0)</f>
        <v>355</v>
      </c>
      <c r="J15" s="132">
        <f>IFERROR(VLOOKUP(B15,'Egyéni lista'!$B$4:$L$263,9,0),0)</f>
        <v>170</v>
      </c>
      <c r="K15" s="26">
        <f>IFERROR(VLOOKUP(B15,'Egyéni lista'!$B$4:$L$263,10,0),0)</f>
        <v>525</v>
      </c>
      <c r="L15" s="87">
        <f>IFERROR(VLOOKUP(B15,'Egyéni lista'!$B$4:$L$263,11,0),0)</f>
        <v>7</v>
      </c>
    </row>
    <row r="16" spans="1:14" ht="15" customHeight="1" x14ac:dyDescent="0.25">
      <c r="A16" s="80" t="s">
        <v>28</v>
      </c>
      <c r="B16" s="63" t="s">
        <v>368</v>
      </c>
      <c r="C16" s="81" t="str">
        <f>IFERROR(VLOOKUP(B16,'Egyéni lista'!$B$4:$L$263,2,0),0)</f>
        <v>Récsei Autó</v>
      </c>
      <c r="D16" s="82" t="str">
        <f>IFERROR(VLOOKUP(B16,'Egyéni lista'!$B$4:$L$263,3,0),0)</f>
        <v>Am. ffi szen</v>
      </c>
      <c r="E16" s="7">
        <f>IFERROR(VLOOKUP(B16,'Egyéni lista'!$B$4:$L$263,4,0),0)</f>
        <v>146</v>
      </c>
      <c r="F16" s="7">
        <f>IFERROR(VLOOKUP(B16,'Egyéni lista'!$B$4:$L$263,5,0),0)</f>
        <v>130</v>
      </c>
      <c r="G16" s="7">
        <f>IFERROR(VLOOKUP(B16,'Egyéni lista'!$B$4:$L$263,6,0),0)</f>
        <v>124</v>
      </c>
      <c r="H16" s="7">
        <f>IFERROR(VLOOKUP(B16,'Egyéni lista'!$B$4:$L$263,7,0),0)</f>
        <v>124</v>
      </c>
      <c r="I16" s="125">
        <f>IFERROR(VLOOKUP(B16,'Egyéni lista'!$B$4:$L$263,8,0),0)</f>
        <v>336</v>
      </c>
      <c r="J16" s="132">
        <f>IFERROR(VLOOKUP(B16,'Egyéni lista'!$B$4:$L$263,9,0),0)</f>
        <v>188</v>
      </c>
      <c r="K16" s="26">
        <f>IFERROR(VLOOKUP(B16,'Egyéni lista'!$B$4:$L$263,10,0),0)</f>
        <v>524</v>
      </c>
      <c r="L16" s="87">
        <f>IFERROR(VLOOKUP(B16,'Egyéni lista'!$B$4:$L$263,11,0),0)</f>
        <v>5</v>
      </c>
    </row>
    <row r="17" spans="1:12" ht="15" customHeight="1" x14ac:dyDescent="0.25">
      <c r="A17" s="80" t="s">
        <v>29</v>
      </c>
      <c r="B17" s="189" t="s">
        <v>498</v>
      </c>
      <c r="C17" s="81" t="str">
        <f>IFERROR(VLOOKUP(B17,'Egyéni lista'!$B$4:$L$263,2,0),0)</f>
        <v>MAXIM</v>
      </c>
      <c r="D17" s="82" t="str">
        <f>IFERROR(VLOOKUP(B17,'Egyéni lista'!$B$4:$L$263,3,0),0)</f>
        <v>Am. ffi szen</v>
      </c>
      <c r="E17" s="7">
        <f>IFERROR(VLOOKUP(B17,'Egyéni lista'!$B$4:$L$263,4,0),0)</f>
        <v>127</v>
      </c>
      <c r="F17" s="7">
        <f>IFERROR(VLOOKUP(B17,'Egyéni lista'!$B$4:$L$263,5,0),0)</f>
        <v>140</v>
      </c>
      <c r="G17" s="7">
        <f>IFERROR(VLOOKUP(B17,'Egyéni lista'!$B$4:$L$263,6,0),0)</f>
        <v>108</v>
      </c>
      <c r="H17" s="7">
        <f>IFERROR(VLOOKUP(B17,'Egyéni lista'!$B$4:$L$263,7,0),0)</f>
        <v>142</v>
      </c>
      <c r="I17" s="125">
        <f>IFERROR(VLOOKUP(B17,'Egyéni lista'!$B$4:$L$263,8,0),0)</f>
        <v>363</v>
      </c>
      <c r="J17" s="132">
        <f>IFERROR(VLOOKUP(B17,'Egyéni lista'!$B$4:$L$263,9,0),0)</f>
        <v>154</v>
      </c>
      <c r="K17" s="26">
        <f>IFERROR(VLOOKUP(B17,'Egyéni lista'!$B$4:$L$263,10,0),0)</f>
        <v>517</v>
      </c>
      <c r="L17" s="87">
        <f>IFERROR(VLOOKUP(B17,'Egyéni lista'!$B$4:$L$263,11,0),0)</f>
        <v>11</v>
      </c>
    </row>
    <row r="18" spans="1:12" ht="15" customHeight="1" x14ac:dyDescent="0.25">
      <c r="A18" s="80" t="s">
        <v>30</v>
      </c>
      <c r="B18" s="63" t="s">
        <v>354</v>
      </c>
      <c r="C18" s="81" t="str">
        <f>IFERROR(VLOOKUP(B18,'Egyéni lista'!$B$4:$L$263,2,0),0)</f>
        <v>Sopron</v>
      </c>
      <c r="D18" s="82" t="str">
        <f>IFERROR(VLOOKUP(B18,'Egyéni lista'!$B$4:$L$263,3,0),0)</f>
        <v>Am. ffi szen</v>
      </c>
      <c r="E18" s="7">
        <f>IFERROR(VLOOKUP(B18,'Egyéni lista'!$B$4:$L$263,4,0),0)</f>
        <v>144</v>
      </c>
      <c r="F18" s="7">
        <f>IFERROR(VLOOKUP(B18,'Egyéni lista'!$B$4:$L$263,5,0),0)</f>
        <v>131</v>
      </c>
      <c r="G18" s="7">
        <f>IFERROR(VLOOKUP(B18,'Egyéni lista'!$B$4:$L$263,6,0),0)</f>
        <v>121</v>
      </c>
      <c r="H18" s="7">
        <f>IFERROR(VLOOKUP(B18,'Egyéni lista'!$B$4:$L$263,7,0),0)</f>
        <v>119</v>
      </c>
      <c r="I18" s="125">
        <f>IFERROR(VLOOKUP(B18,'Egyéni lista'!$B$4:$L$263,8,0),0)</f>
        <v>343</v>
      </c>
      <c r="J18" s="132">
        <f>IFERROR(VLOOKUP(B18,'Egyéni lista'!$B$4:$L$263,9,0),0)</f>
        <v>172</v>
      </c>
      <c r="K18" s="26">
        <f>IFERROR(VLOOKUP(B18,'Egyéni lista'!$B$4:$L$263,10,0),0)</f>
        <v>515</v>
      </c>
      <c r="L18" s="87">
        <f>IFERROR(VLOOKUP(B18,'Egyéni lista'!$B$4:$L$263,11,0),0)</f>
        <v>4</v>
      </c>
    </row>
    <row r="19" spans="1:12" ht="15.75" customHeight="1" x14ac:dyDescent="0.25">
      <c r="A19" s="80" t="s">
        <v>31</v>
      </c>
      <c r="B19" s="62" t="s">
        <v>314</v>
      </c>
      <c r="C19" s="81" t="str">
        <f>IFERROR(VLOOKUP(B19,'Egyéni lista'!$B$4:$L$263,2,0),0)</f>
        <v>Kék Golyó</v>
      </c>
      <c r="D19" s="82" t="str">
        <f>IFERROR(VLOOKUP(B19,'Egyéni lista'!$B$4:$L$263,3,0),0)</f>
        <v>Am. ffi szen</v>
      </c>
      <c r="E19" s="7">
        <f>IFERROR(VLOOKUP(B19,'Egyéni lista'!$B$4:$L$263,4,0),0)</f>
        <v>113</v>
      </c>
      <c r="F19" s="7">
        <f>IFERROR(VLOOKUP(B19,'Egyéni lista'!$B$4:$L$263,5,0),0)</f>
        <v>132</v>
      </c>
      <c r="G19" s="7">
        <f>IFERROR(VLOOKUP(B19,'Egyéni lista'!$B$4:$L$263,6,0),0)</f>
        <v>129</v>
      </c>
      <c r="H19" s="7">
        <f>IFERROR(VLOOKUP(B19,'Egyéni lista'!$B$4:$L$263,7,0),0)</f>
        <v>125</v>
      </c>
      <c r="I19" s="124">
        <f>IFERROR(VLOOKUP(B19,'Egyéni lista'!$B$4:$L$263,8,0),0)</f>
        <v>344</v>
      </c>
      <c r="J19" s="132">
        <f>IFERROR(VLOOKUP(B19,'Egyéni lista'!$B$4:$L$263,9,0),0)</f>
        <v>155</v>
      </c>
      <c r="K19" s="26">
        <f>IFERROR(VLOOKUP(B19,'Egyéni lista'!$B$4:$L$263,10,0),0)</f>
        <v>499</v>
      </c>
      <c r="L19" s="87">
        <f>IFERROR(VLOOKUP(B19,'Egyéni lista'!$B$4:$L$263,11,0),0)</f>
        <v>11</v>
      </c>
    </row>
    <row r="20" spans="1:12" ht="15" customHeight="1" x14ac:dyDescent="0.25">
      <c r="A20" s="80" t="s">
        <v>32</v>
      </c>
      <c r="B20" s="189" t="s">
        <v>469</v>
      </c>
      <c r="C20" s="81" t="str">
        <f>IFERROR(VLOOKUP(B20,'Egyéni lista'!$B$4:$L$263,2,0),0)</f>
        <v>Golden TC</v>
      </c>
      <c r="D20" s="82" t="str">
        <f>IFERROR(VLOOKUP(B20,'Egyéni lista'!$B$4:$L$263,3,0),0)</f>
        <v>Am. ffi szen</v>
      </c>
      <c r="E20" s="7">
        <f>IFERROR(VLOOKUP(B20,'Egyéni lista'!$B$4:$L$263,4,0),0)</f>
        <v>113</v>
      </c>
      <c r="F20" s="7">
        <f>IFERROR(VLOOKUP(B20,'Egyéni lista'!$B$4:$L$263,5,0),0)</f>
        <v>117</v>
      </c>
      <c r="G20" s="7">
        <f>IFERROR(VLOOKUP(B20,'Egyéni lista'!$B$4:$L$263,6,0),0)</f>
        <v>131</v>
      </c>
      <c r="H20" s="7">
        <f>IFERROR(VLOOKUP(B20,'Egyéni lista'!$B$4:$L$263,7,0),0)</f>
        <v>131</v>
      </c>
      <c r="I20" s="124">
        <f>IFERROR(VLOOKUP(B20,'Egyéni lista'!$B$4:$L$263,8,0),0)</f>
        <v>345</v>
      </c>
      <c r="J20" s="132">
        <f>IFERROR(VLOOKUP(B20,'Egyéni lista'!$B$4:$L$263,9,0),0)</f>
        <v>147</v>
      </c>
      <c r="K20" s="26">
        <f>IFERROR(VLOOKUP(B20,'Egyéni lista'!$B$4:$L$263,10,0),0)</f>
        <v>492</v>
      </c>
      <c r="L20" s="87">
        <f>IFERROR(VLOOKUP(B20,'Egyéni lista'!$B$4:$L$263,11,0),0)</f>
        <v>15</v>
      </c>
    </row>
    <row r="21" spans="1:12" ht="15" customHeight="1" x14ac:dyDescent="0.2">
      <c r="A21" s="80" t="s">
        <v>33</v>
      </c>
      <c r="B21" s="64" t="s">
        <v>356</v>
      </c>
      <c r="C21" s="81" t="str">
        <f>IFERROR(VLOOKUP(B21,'Egyéni lista'!$B$4:$L$263,2,0),0)</f>
        <v>Sopron</v>
      </c>
      <c r="D21" s="82" t="str">
        <f>IFERROR(VLOOKUP(B21,'Egyéni lista'!$B$4:$L$263,3,0),0)</f>
        <v>Am. ffi szen</v>
      </c>
      <c r="E21" s="7">
        <f>IFERROR(VLOOKUP(B21,'Egyéni lista'!$B$4:$L$263,4,0),0)</f>
        <v>127</v>
      </c>
      <c r="F21" s="7">
        <f>IFERROR(VLOOKUP(B21,'Egyéni lista'!$B$4:$L$263,5,0),0)</f>
        <v>124</v>
      </c>
      <c r="G21" s="7">
        <f>IFERROR(VLOOKUP(B21,'Egyéni lista'!$B$4:$L$263,6,0),0)</f>
        <v>128</v>
      </c>
      <c r="H21" s="7">
        <f>IFERROR(VLOOKUP(B21,'Egyéni lista'!$B$4:$L$263,7,0),0)</f>
        <v>113</v>
      </c>
      <c r="I21" s="124">
        <f>IFERROR(VLOOKUP(B21,'Egyéni lista'!$B$4:$L$263,8,0),0)</f>
        <v>352</v>
      </c>
      <c r="J21" s="132">
        <f>IFERROR(VLOOKUP(B21,'Egyéni lista'!$B$4:$L$263,9,0),0)</f>
        <v>140</v>
      </c>
      <c r="K21" s="26">
        <f>IFERROR(VLOOKUP(B21,'Egyéni lista'!$B$4:$L$263,10,0),0)</f>
        <v>492</v>
      </c>
      <c r="L21" s="87">
        <f>IFERROR(VLOOKUP(B21,'Egyéni lista'!$B$4:$L$263,11,0),0)</f>
        <v>9</v>
      </c>
    </row>
    <row r="22" spans="1:12" ht="15" customHeight="1" x14ac:dyDescent="0.25">
      <c r="A22" s="80" t="s">
        <v>34</v>
      </c>
      <c r="B22" s="63" t="s">
        <v>315</v>
      </c>
      <c r="C22" s="81" t="str">
        <f>IFERROR(VLOOKUP(B22,'Egyéni lista'!$B$4:$L$263,2,0),0)</f>
        <v>Kék Golyó</v>
      </c>
      <c r="D22" s="82" t="str">
        <f>IFERROR(VLOOKUP(B22,'Egyéni lista'!$B$4:$L$263,3,0),0)</f>
        <v>Am. ffi szen</v>
      </c>
      <c r="E22" s="7">
        <f>IFERROR(VLOOKUP(B22,'Egyéni lista'!$B$4:$L$263,4,0),0)</f>
        <v>113</v>
      </c>
      <c r="F22" s="7">
        <f>IFERROR(VLOOKUP(B22,'Egyéni lista'!$B$4:$L$263,5,0),0)</f>
        <v>122</v>
      </c>
      <c r="G22" s="7">
        <f>IFERROR(VLOOKUP(B22,'Egyéni lista'!$B$4:$L$263,6,0),0)</f>
        <v>134</v>
      </c>
      <c r="H22" s="7">
        <f>IFERROR(VLOOKUP(B22,'Egyéni lista'!$B$4:$L$263,7,0),0)</f>
        <v>122</v>
      </c>
      <c r="I22" s="124">
        <f>IFERROR(VLOOKUP(B22,'Egyéni lista'!$B$4:$L$263,8,0),0)</f>
        <v>349</v>
      </c>
      <c r="J22" s="132">
        <f>IFERROR(VLOOKUP(B22,'Egyéni lista'!$B$4:$L$263,9,0),0)</f>
        <v>142</v>
      </c>
      <c r="K22" s="26">
        <f>IFERROR(VLOOKUP(B22,'Egyéni lista'!$B$4:$L$263,10,0),0)</f>
        <v>491</v>
      </c>
      <c r="L22" s="87">
        <f>IFERROR(VLOOKUP(B22,'Egyéni lista'!$B$4:$L$263,11,0),0)</f>
        <v>14</v>
      </c>
    </row>
    <row r="23" spans="1:12" ht="15.75" customHeight="1" x14ac:dyDescent="0.25">
      <c r="A23" s="80" t="s">
        <v>35</v>
      </c>
      <c r="B23" s="189" t="s">
        <v>594</v>
      </c>
      <c r="C23" s="81" t="str">
        <f>IFERROR(VLOOKUP(B23,'Egyéni lista'!$B$4:$L$263,2,0),0)</f>
        <v>Vaszar SE</v>
      </c>
      <c r="D23" s="82" t="str">
        <f>IFERROR(VLOOKUP(B23,'Egyéni lista'!$B$4:$L$263,3,0),0)</f>
        <v>Am. ffi szen</v>
      </c>
      <c r="E23" s="7">
        <f>IFERROR(VLOOKUP(B23,'Egyéni lista'!$B$4:$L$263,4,0),0)</f>
        <v>89</v>
      </c>
      <c r="F23" s="7">
        <f>IFERROR(VLOOKUP(B23,'Egyéni lista'!$B$4:$L$263,5,0),0)</f>
        <v>128</v>
      </c>
      <c r="G23" s="7">
        <f>IFERROR(VLOOKUP(B23,'Egyéni lista'!$B$4:$L$263,6,0),0)</f>
        <v>133</v>
      </c>
      <c r="H23" s="7">
        <f>IFERROR(VLOOKUP(B23,'Egyéni lista'!$B$4:$L$263,7,0),0)</f>
        <v>140</v>
      </c>
      <c r="I23" s="124">
        <f>IFERROR(VLOOKUP(B23,'Egyéni lista'!$B$4:$L$263,8,0),0)</f>
        <v>348</v>
      </c>
      <c r="J23" s="132">
        <f>IFERROR(VLOOKUP(B23,'Egyéni lista'!$B$4:$L$263,9,0),0)</f>
        <v>142</v>
      </c>
      <c r="K23" s="26">
        <f>IFERROR(VLOOKUP(B23,'Egyéni lista'!$B$4:$L$263,10,0),0)</f>
        <v>490</v>
      </c>
      <c r="L23" s="87">
        <f>IFERROR(VLOOKUP(B23,'Egyéni lista'!$B$4:$L$263,11,0),0)</f>
        <v>10</v>
      </c>
    </row>
    <row r="24" spans="1:12" ht="15" customHeight="1" x14ac:dyDescent="0.2">
      <c r="A24" s="80" t="s">
        <v>36</v>
      </c>
      <c r="B24" s="64" t="s">
        <v>316</v>
      </c>
      <c r="C24" s="81" t="str">
        <f>IFERROR(VLOOKUP(B24,'Egyéni lista'!$B$4:$L$263,2,0),0)</f>
        <v>Kék Golyó</v>
      </c>
      <c r="D24" s="82" t="str">
        <f>IFERROR(VLOOKUP(B24,'Egyéni lista'!$B$4:$L$263,3,0),0)</f>
        <v>Am. ffi szen</v>
      </c>
      <c r="E24" s="7">
        <f>IFERROR(VLOOKUP(B24,'Egyéni lista'!$B$4:$L$263,4,0),0)</f>
        <v>119</v>
      </c>
      <c r="F24" s="7">
        <f>IFERROR(VLOOKUP(B24,'Egyéni lista'!$B$4:$L$263,5,0),0)</f>
        <v>113</v>
      </c>
      <c r="G24" s="7">
        <f>IFERROR(VLOOKUP(B24,'Egyéni lista'!$B$4:$L$263,6,0),0)</f>
        <v>122</v>
      </c>
      <c r="H24" s="7">
        <f>IFERROR(VLOOKUP(B24,'Egyéni lista'!$B$4:$L$263,7,0),0)</f>
        <v>134</v>
      </c>
      <c r="I24" s="124">
        <f>IFERROR(VLOOKUP(B24,'Egyéni lista'!$B$4:$L$263,8,0),0)</f>
        <v>352</v>
      </c>
      <c r="J24" s="132">
        <f>IFERROR(VLOOKUP(B24,'Egyéni lista'!$B$4:$L$263,9,0),0)</f>
        <v>136</v>
      </c>
      <c r="K24" s="26">
        <f>IFERROR(VLOOKUP(B24,'Egyéni lista'!$B$4:$L$263,10,0),0)</f>
        <v>488</v>
      </c>
      <c r="L24" s="87">
        <f>IFERROR(VLOOKUP(B24,'Egyéni lista'!$B$4:$L$263,11,0),0)</f>
        <v>9</v>
      </c>
    </row>
    <row r="25" spans="1:12" ht="15" customHeight="1" x14ac:dyDescent="0.25">
      <c r="A25" s="80" t="s">
        <v>37</v>
      </c>
      <c r="B25" s="63" t="s">
        <v>409</v>
      </c>
      <c r="C25" s="81" t="str">
        <f>IFERROR(VLOOKUP(B25,'Egyéni lista'!$B$4:$L$263,2,0),0)</f>
        <v>Tökös Tekés</v>
      </c>
      <c r="D25" s="82" t="str">
        <f>IFERROR(VLOOKUP(B25,'Egyéni lista'!$B$4:$L$263,3,0),0)</f>
        <v>Am. ffi szen</v>
      </c>
      <c r="E25" s="7">
        <f>IFERROR(VLOOKUP(B25,'Egyéni lista'!$B$4:$L$263,4,0),0)</f>
        <v>105</v>
      </c>
      <c r="F25" s="7">
        <f>IFERROR(VLOOKUP(B25,'Egyéni lista'!$B$4:$L$263,5,0),0)</f>
        <v>131</v>
      </c>
      <c r="G25" s="7">
        <f>IFERROR(VLOOKUP(B25,'Egyéni lista'!$B$4:$L$263,6,0),0)</f>
        <v>123</v>
      </c>
      <c r="H25" s="7">
        <f>IFERROR(VLOOKUP(B25,'Egyéni lista'!$B$4:$L$263,7,0),0)</f>
        <v>121</v>
      </c>
      <c r="I25" s="124">
        <f>IFERROR(VLOOKUP(B25,'Egyéni lista'!$B$4:$L$263,8,0),0)</f>
        <v>324</v>
      </c>
      <c r="J25" s="132">
        <f>IFERROR(VLOOKUP(B25,'Egyéni lista'!$B$4:$L$263,9,0),0)</f>
        <v>156</v>
      </c>
      <c r="K25" s="26">
        <f>IFERROR(VLOOKUP(B25,'Egyéni lista'!$B$4:$L$263,10,0),0)</f>
        <v>480</v>
      </c>
      <c r="L25" s="87">
        <f>IFERROR(VLOOKUP(B25,'Egyéni lista'!$B$4:$L$263,11,0),0)</f>
        <v>16</v>
      </c>
    </row>
    <row r="26" spans="1:12" ht="15" customHeight="1" x14ac:dyDescent="0.25">
      <c r="A26" s="80" t="s">
        <v>38</v>
      </c>
      <c r="B26" s="165" t="s">
        <v>455</v>
      </c>
      <c r="C26" s="81" t="str">
        <f>IFERROR(VLOOKUP(B26,'Egyéni lista'!$B$4:$L$263,2,0),0)</f>
        <v>Egyéni</v>
      </c>
      <c r="D26" s="82" t="str">
        <f>IFERROR(VLOOKUP(B26,'Egyéni lista'!$B$4:$L$263,3,0),0)</f>
        <v>Am. ffi szen</v>
      </c>
      <c r="E26" s="7">
        <f>IFERROR(VLOOKUP(B26,'Egyéni lista'!$B$4:$L$263,4,0),0)</f>
        <v>116</v>
      </c>
      <c r="F26" s="7">
        <f>IFERROR(VLOOKUP(B26,'Egyéni lista'!$B$4:$L$263,5,0),0)</f>
        <v>146</v>
      </c>
      <c r="G26" s="7">
        <f>IFERROR(VLOOKUP(B26,'Egyéni lista'!$B$4:$L$263,6,0),0)</f>
        <v>122</v>
      </c>
      <c r="H26" s="7">
        <f>IFERROR(VLOOKUP(B26,'Egyéni lista'!$B$4:$L$263,7,0),0)</f>
        <v>91</v>
      </c>
      <c r="I26" s="124">
        <f>IFERROR(VLOOKUP(B26,'Egyéni lista'!$B$4:$L$263,8,0),0)</f>
        <v>332</v>
      </c>
      <c r="J26" s="132">
        <f>IFERROR(VLOOKUP(B26,'Egyéni lista'!$B$4:$L$263,9,0),0)</f>
        <v>143</v>
      </c>
      <c r="K26" s="26">
        <f>IFERROR(VLOOKUP(B26,'Egyéni lista'!$B$4:$L$263,10,0),0)</f>
        <v>475</v>
      </c>
      <c r="L26" s="87">
        <f>IFERROR(VLOOKUP(B26,'Egyéni lista'!$B$4:$L$263,11,0),0)</f>
        <v>14</v>
      </c>
    </row>
    <row r="27" spans="1:12" ht="15" customHeight="1" x14ac:dyDescent="0.25">
      <c r="A27" s="80" t="s">
        <v>39</v>
      </c>
      <c r="B27" s="165" t="s">
        <v>408</v>
      </c>
      <c r="C27" s="81" t="str">
        <f>IFERROR(VLOOKUP(B27,'Egyéni lista'!$B$4:$L$263,2,0),0)</f>
        <v>Vidám Fiúk</v>
      </c>
      <c r="D27" s="82" t="str">
        <f>IFERROR(VLOOKUP(B27,'Egyéni lista'!$B$4:$L$263,3,0),0)</f>
        <v>Am. ffi szen</v>
      </c>
      <c r="E27" s="7">
        <f>IFERROR(VLOOKUP(B27,'Egyéni lista'!$B$4:$L$263,4,0),0)</f>
        <v>116</v>
      </c>
      <c r="F27" s="7">
        <f>IFERROR(VLOOKUP(B27,'Egyéni lista'!$B$4:$L$263,5,0),0)</f>
        <v>109</v>
      </c>
      <c r="G27" s="7">
        <f>IFERROR(VLOOKUP(B27,'Egyéni lista'!$B$4:$L$263,6,0),0)</f>
        <v>141</v>
      </c>
      <c r="H27" s="7">
        <f>IFERROR(VLOOKUP(B27,'Egyéni lista'!$B$4:$L$263,7,0),0)</f>
        <v>105</v>
      </c>
      <c r="I27" s="124">
        <f>IFERROR(VLOOKUP(B27,'Egyéni lista'!$B$4:$L$263,8,0),0)</f>
        <v>339</v>
      </c>
      <c r="J27" s="132">
        <f>IFERROR(VLOOKUP(B27,'Egyéni lista'!$B$4:$L$263,9,0),0)</f>
        <v>132</v>
      </c>
      <c r="K27" s="26">
        <f>IFERROR(VLOOKUP(B27,'Egyéni lista'!$B$4:$L$263,10,0),0)</f>
        <v>471</v>
      </c>
      <c r="L27" s="87">
        <f>IFERROR(VLOOKUP(B27,'Egyéni lista'!$B$4:$L$263,11,0),0)</f>
        <v>19</v>
      </c>
    </row>
    <row r="28" spans="1:12" ht="15" customHeight="1" x14ac:dyDescent="0.25">
      <c r="A28" s="80" t="s">
        <v>40</v>
      </c>
      <c r="B28" s="66" t="s">
        <v>473</v>
      </c>
      <c r="C28" s="81" t="str">
        <f>IFERROR(VLOOKUP(B28,'Egyéni lista'!$B$4:$L$263,2,0),0)</f>
        <v>Egyéni</v>
      </c>
      <c r="D28" s="82" t="str">
        <f>IFERROR(VLOOKUP(B28,'Egyéni lista'!$B$4:$L$263,3,0),0)</f>
        <v>Am. ffi szen</v>
      </c>
      <c r="E28" s="7">
        <f>IFERROR(VLOOKUP(B28,'Egyéni lista'!$B$4:$L$263,4,0),0)</f>
        <v>107</v>
      </c>
      <c r="F28" s="7">
        <f>IFERROR(VLOOKUP(B28,'Egyéni lista'!$B$4:$L$263,5,0),0)</f>
        <v>110</v>
      </c>
      <c r="G28" s="7">
        <f>IFERROR(VLOOKUP(B28,'Egyéni lista'!$B$4:$L$263,6,0),0)</f>
        <v>131</v>
      </c>
      <c r="H28" s="7">
        <f>IFERROR(VLOOKUP(B28,'Egyéni lista'!$B$4:$L$263,7,0),0)</f>
        <v>120</v>
      </c>
      <c r="I28" s="124">
        <f>IFERROR(VLOOKUP(B28,'Egyéni lista'!$B$4:$L$263,8,0),0)</f>
        <v>346</v>
      </c>
      <c r="J28" s="132">
        <f>IFERROR(VLOOKUP(B28,'Egyéni lista'!$B$4:$L$263,9,0),0)</f>
        <v>122</v>
      </c>
      <c r="K28" s="26">
        <f>IFERROR(VLOOKUP(B28,'Egyéni lista'!$B$4:$L$263,10,0),0)</f>
        <v>468</v>
      </c>
      <c r="L28" s="87">
        <f>IFERROR(VLOOKUP(B28,'Egyéni lista'!$B$4:$L$263,11,0),0)</f>
        <v>17</v>
      </c>
    </row>
    <row r="29" spans="1:12" ht="15" customHeight="1" x14ac:dyDescent="0.25">
      <c r="A29" s="80" t="s">
        <v>41</v>
      </c>
      <c r="B29" s="66" t="s">
        <v>593</v>
      </c>
      <c r="C29" s="81" t="str">
        <f>IFERROR(VLOOKUP(B29,'Egyéni lista'!$B$4:$L$263,2,0),0)</f>
        <v>Vaszar SE</v>
      </c>
      <c r="D29" s="82" t="str">
        <f>IFERROR(VLOOKUP(B29,'Egyéni lista'!$B$4:$L$263,3,0),0)</f>
        <v>Am. ffi szen</v>
      </c>
      <c r="E29" s="7">
        <f>IFERROR(VLOOKUP(B29,'Egyéni lista'!$B$4:$L$263,4,0),0)</f>
        <v>118</v>
      </c>
      <c r="F29" s="7">
        <f>IFERROR(VLOOKUP(B29,'Egyéni lista'!$B$4:$L$263,5,0),0)</f>
        <v>118</v>
      </c>
      <c r="G29" s="7">
        <f>IFERROR(VLOOKUP(B29,'Egyéni lista'!$B$4:$L$263,6,0),0)</f>
        <v>115</v>
      </c>
      <c r="H29" s="7">
        <f>IFERROR(VLOOKUP(B29,'Egyéni lista'!$B$4:$L$263,7,0),0)</f>
        <v>104</v>
      </c>
      <c r="I29" s="124">
        <f>IFERROR(VLOOKUP(B29,'Egyéni lista'!$B$4:$L$263,8,0),0)</f>
        <v>336</v>
      </c>
      <c r="J29" s="132">
        <f>IFERROR(VLOOKUP(B29,'Egyéni lista'!$B$4:$L$263,9,0),0)</f>
        <v>119</v>
      </c>
      <c r="K29" s="26">
        <f>IFERROR(VLOOKUP(B29,'Egyéni lista'!$B$4:$L$263,10,0),0)</f>
        <v>455</v>
      </c>
      <c r="L29" s="87">
        <f>IFERROR(VLOOKUP(B29,'Egyéni lista'!$B$4:$L$263,11,0),0)</f>
        <v>17</v>
      </c>
    </row>
    <row r="30" spans="1:12" ht="15" customHeight="1" x14ac:dyDescent="0.25">
      <c r="A30" s="80" t="s">
        <v>42</v>
      </c>
      <c r="B30" s="165" t="s">
        <v>295</v>
      </c>
      <c r="C30" s="81" t="str">
        <f>IFERROR(VLOOKUP(B30,'Egyéni lista'!$B$4:$L$263,2,0),0)</f>
        <v>OLD BOYS</v>
      </c>
      <c r="D30" s="82" t="str">
        <f>IFERROR(VLOOKUP(B30,'Egyéni lista'!$B$4:$L$263,3,0),0)</f>
        <v>Am. ffi szen</v>
      </c>
      <c r="E30" s="7">
        <f>IFERROR(VLOOKUP(B30,'Egyéni lista'!$B$4:$L$263,4,0),0)</f>
        <v>103</v>
      </c>
      <c r="F30" s="7">
        <f>IFERROR(VLOOKUP(B30,'Egyéni lista'!$B$4:$L$263,5,0),0)</f>
        <v>123</v>
      </c>
      <c r="G30" s="7">
        <f>IFERROR(VLOOKUP(B30,'Egyéni lista'!$B$4:$L$263,6,0),0)</f>
        <v>106</v>
      </c>
      <c r="H30" s="7">
        <f>IFERROR(VLOOKUP(B30,'Egyéni lista'!$B$4:$L$263,7,0),0)</f>
        <v>120</v>
      </c>
      <c r="I30" s="124">
        <f>IFERROR(VLOOKUP(B30,'Egyéni lista'!$B$4:$L$263,8,0),0)</f>
        <v>324</v>
      </c>
      <c r="J30" s="132">
        <f>IFERROR(VLOOKUP(B30,'Egyéni lista'!$B$4:$L$263,9,0),0)</f>
        <v>128</v>
      </c>
      <c r="K30" s="26">
        <f>IFERROR(VLOOKUP(B30,'Egyéni lista'!$B$4:$L$263,10,0),0)</f>
        <v>452</v>
      </c>
      <c r="L30" s="87">
        <f>IFERROR(VLOOKUP(B30,'Egyéni lista'!$B$4:$L$263,11,0),0)</f>
        <v>14</v>
      </c>
    </row>
    <row r="31" spans="1:12" ht="15.75" customHeight="1" x14ac:dyDescent="0.25">
      <c r="A31" s="80" t="s">
        <v>43</v>
      </c>
      <c r="B31" s="66" t="s">
        <v>592</v>
      </c>
      <c r="C31" s="81" t="str">
        <f>IFERROR(VLOOKUP(B31,'Egyéni lista'!$B$4:$L$263,2,0),0)</f>
        <v>Vaszar SE</v>
      </c>
      <c r="D31" s="82" t="str">
        <f>IFERROR(VLOOKUP(B31,'Egyéni lista'!$B$4:$L$263,3,0),0)</f>
        <v>Am. ffi szen</v>
      </c>
      <c r="E31" s="7">
        <f>IFERROR(VLOOKUP(B31,'Egyéni lista'!$B$4:$L$263,4,0),0)</f>
        <v>118</v>
      </c>
      <c r="F31" s="7">
        <f>IFERROR(VLOOKUP(B31,'Egyéni lista'!$B$4:$L$263,5,0),0)</f>
        <v>124</v>
      </c>
      <c r="G31" s="7">
        <f>IFERROR(VLOOKUP(B31,'Egyéni lista'!$B$4:$L$263,6,0),0)</f>
        <v>116</v>
      </c>
      <c r="H31" s="7">
        <f>IFERROR(VLOOKUP(B31,'Egyéni lista'!$B$4:$L$263,7,0),0)</f>
        <v>87</v>
      </c>
      <c r="I31" s="124">
        <f>IFERROR(VLOOKUP(B31,'Egyéni lista'!$B$4:$L$263,8,0),0)</f>
        <v>319</v>
      </c>
      <c r="J31" s="132">
        <f>IFERROR(VLOOKUP(B31,'Egyéni lista'!$B$4:$L$263,9,0),0)</f>
        <v>126</v>
      </c>
      <c r="K31" s="26">
        <f>IFERROR(VLOOKUP(B31,'Egyéni lista'!$B$4:$L$263,10,0),0)</f>
        <v>445</v>
      </c>
      <c r="L31" s="87">
        <f>IFERROR(VLOOKUP(B31,'Egyéni lista'!$B$4:$L$263,11,0),0)</f>
        <v>11</v>
      </c>
    </row>
    <row r="32" spans="1:12" ht="15" customHeight="1" x14ac:dyDescent="0.25">
      <c r="A32" s="80" t="s">
        <v>44</v>
      </c>
      <c r="B32" s="66" t="s">
        <v>510</v>
      </c>
      <c r="C32" s="81" t="str">
        <f>IFERROR(VLOOKUP(B32,'Egyéni lista'!$B$4:$L$263,2,0),0)</f>
        <v>Golden EAGLES</v>
      </c>
      <c r="D32" s="82" t="str">
        <f>IFERROR(VLOOKUP(B32,'Egyéni lista'!$B$4:$L$263,3,0),0)</f>
        <v>Am. ffi szen</v>
      </c>
      <c r="E32" s="7">
        <f>IFERROR(VLOOKUP(B32,'Egyéni lista'!$B$4:$L$263,4,0),0)</f>
        <v>97</v>
      </c>
      <c r="F32" s="7">
        <f>IFERROR(VLOOKUP(B32,'Egyéni lista'!$B$4:$L$263,5,0),0)</f>
        <v>103</v>
      </c>
      <c r="G32" s="7">
        <f>IFERROR(VLOOKUP(B32,'Egyéni lista'!$B$4:$L$263,6,0),0)</f>
        <v>117</v>
      </c>
      <c r="H32" s="7">
        <f>IFERROR(VLOOKUP(B32,'Egyéni lista'!$B$4:$L$263,7,0),0)</f>
        <v>120</v>
      </c>
      <c r="I32" s="124">
        <f>IFERROR(VLOOKUP(B32,'Egyéni lista'!$B$4:$L$263,8,0),0)</f>
        <v>300</v>
      </c>
      <c r="J32" s="132">
        <f>IFERROR(VLOOKUP(B32,'Egyéni lista'!$B$4:$L$263,9,0),0)</f>
        <v>137</v>
      </c>
      <c r="K32" s="26">
        <f>IFERROR(VLOOKUP(B32,'Egyéni lista'!$B$4:$L$263,10,0),0)</f>
        <v>437</v>
      </c>
      <c r="L32" s="87">
        <f>IFERROR(VLOOKUP(B32,'Egyéni lista'!$B$4:$L$263,11,0),0)</f>
        <v>18</v>
      </c>
    </row>
    <row r="33" spans="1:12" ht="15" customHeight="1" x14ac:dyDescent="0.25">
      <c r="A33" s="80" t="s">
        <v>45</v>
      </c>
      <c r="B33" s="165" t="s">
        <v>456</v>
      </c>
      <c r="C33" s="81" t="str">
        <f>IFERROR(VLOOKUP(B33,'Egyéni lista'!$B$4:$L$263,2,0),0)</f>
        <v>Egyéni</v>
      </c>
      <c r="D33" s="82" t="str">
        <f>IFERROR(VLOOKUP(B33,'Egyéni lista'!$B$4:$L$263,3,0),0)</f>
        <v>Am. ffi szen</v>
      </c>
      <c r="E33" s="7">
        <f>IFERROR(VLOOKUP(B33,'Egyéni lista'!$B$4:$L$263,4,0),0)</f>
        <v>103</v>
      </c>
      <c r="F33" s="7">
        <f>IFERROR(VLOOKUP(B33,'Egyéni lista'!$B$4:$L$263,5,0),0)</f>
        <v>102</v>
      </c>
      <c r="G33" s="7">
        <f>IFERROR(VLOOKUP(B33,'Egyéni lista'!$B$4:$L$263,6,0),0)</f>
        <v>114</v>
      </c>
      <c r="H33" s="7">
        <f>IFERROR(VLOOKUP(B33,'Egyéni lista'!$B$4:$L$263,7,0),0)</f>
        <v>104</v>
      </c>
      <c r="I33" s="124">
        <f>IFERROR(VLOOKUP(B33,'Egyéni lista'!$B$4:$L$263,8,0),0)</f>
        <v>302</v>
      </c>
      <c r="J33" s="132">
        <f>IFERROR(VLOOKUP(B33,'Egyéni lista'!$B$4:$L$263,9,0),0)</f>
        <v>121</v>
      </c>
      <c r="K33" s="26">
        <f>IFERROR(VLOOKUP(B33,'Egyéni lista'!$B$4:$L$263,10,0),0)</f>
        <v>423</v>
      </c>
      <c r="L33" s="87">
        <f>IFERROR(VLOOKUP(B33,'Egyéni lista'!$B$4:$L$263,11,0),0)</f>
        <v>19</v>
      </c>
    </row>
    <row r="34" spans="1:12" ht="15" customHeight="1" x14ac:dyDescent="0.25">
      <c r="A34" s="80" t="s">
        <v>46</v>
      </c>
      <c r="B34" s="66" t="s">
        <v>566</v>
      </c>
      <c r="C34" s="81" t="str">
        <f>IFERROR(VLOOKUP(B34,'Egyéni lista'!$B$4:$L$263,2,0),0)</f>
        <v>Remet Hungária</v>
      </c>
      <c r="D34" s="82" t="str">
        <f>IFERROR(VLOOKUP(B34,'Egyéni lista'!$B$4:$L$263,3,0),0)</f>
        <v>Am. ffi szen</v>
      </c>
      <c r="E34" s="7">
        <f>IFERROR(VLOOKUP(B34,'Egyéni lista'!$B$4:$L$263,4,0),0)</f>
        <v>114</v>
      </c>
      <c r="F34" s="7">
        <f>IFERROR(VLOOKUP(B34,'Egyéni lista'!$B$4:$L$263,5,0),0)</f>
        <v>102</v>
      </c>
      <c r="G34" s="7">
        <f>IFERROR(VLOOKUP(B34,'Egyéni lista'!$B$4:$L$263,6,0),0)</f>
        <v>99</v>
      </c>
      <c r="H34" s="7">
        <f>IFERROR(VLOOKUP(B34,'Egyéni lista'!$B$4:$L$263,7,0),0)</f>
        <v>97</v>
      </c>
      <c r="I34" s="124">
        <f>IFERROR(VLOOKUP(B34,'Egyéni lista'!$B$4:$L$263,8,0),0)</f>
        <v>312</v>
      </c>
      <c r="J34" s="132">
        <f>IFERROR(VLOOKUP(B34,'Egyéni lista'!$B$4:$L$263,9,0),0)</f>
        <v>100</v>
      </c>
      <c r="K34" s="26">
        <f>IFERROR(VLOOKUP(B34,'Egyéni lista'!$B$4:$L$263,10,0),0)</f>
        <v>412</v>
      </c>
      <c r="L34" s="87">
        <f>IFERROR(VLOOKUP(B34,'Egyéni lista'!$B$4:$L$263,11,0),0)</f>
        <v>26</v>
      </c>
    </row>
    <row r="35" spans="1:12" ht="15.75" customHeight="1" thickBot="1" x14ac:dyDescent="0.3">
      <c r="A35" s="80" t="s">
        <v>47</v>
      </c>
      <c r="B35" s="66" t="s">
        <v>509</v>
      </c>
      <c r="C35" s="81" t="str">
        <f>IFERROR(VLOOKUP(B35,'Egyéni lista'!$B$4:$L$263,2,0),0)</f>
        <v>Golden EAGLES</v>
      </c>
      <c r="D35" s="82" t="str">
        <f>IFERROR(VLOOKUP(B35,'Egyéni lista'!$B$4:$L$263,3,0),0)</f>
        <v>Am. ffi szen</v>
      </c>
      <c r="E35" s="7">
        <f>IFERROR(VLOOKUP(B35,'Egyéni lista'!$B$4:$L$263,4,0),0)</f>
        <v>118</v>
      </c>
      <c r="F35" s="7">
        <f>IFERROR(VLOOKUP(B35,'Egyéni lista'!$B$4:$L$263,5,0),0)</f>
        <v>102</v>
      </c>
      <c r="G35" s="7">
        <f>IFERROR(VLOOKUP(B35,'Egyéni lista'!$B$4:$L$263,6,0),0)</f>
        <v>84</v>
      </c>
      <c r="H35" s="7">
        <f>IFERROR(VLOOKUP(B35,'Egyéni lista'!$B$4:$L$263,7,0),0)</f>
        <v>97</v>
      </c>
      <c r="I35" s="124">
        <f>IFERROR(VLOOKUP(B35,'Egyéni lista'!$B$4:$L$263,8,0),0)</f>
        <v>299</v>
      </c>
      <c r="J35" s="132">
        <f>IFERROR(VLOOKUP(B35,'Egyéni lista'!$B$4:$L$263,9,0),0)</f>
        <v>102</v>
      </c>
      <c r="K35" s="26">
        <f>IFERROR(VLOOKUP(B35,'Egyéni lista'!$B$4:$L$263,10,0),0)</f>
        <v>401</v>
      </c>
      <c r="L35" s="87">
        <f>IFERROR(VLOOKUP(B35,'Egyéni lista'!$B$4:$L$263,11,0),0)</f>
        <v>22</v>
      </c>
    </row>
    <row r="36" spans="1:12" ht="15" hidden="1" customHeight="1" x14ac:dyDescent="0.2">
      <c r="A36" s="80" t="s">
        <v>48</v>
      </c>
      <c r="B36" s="103"/>
      <c r="C36" s="81">
        <f>IFERROR(VLOOKUP(B36,'Egyéni lista'!$B$4:$L$263,2,0),0)</f>
        <v>0</v>
      </c>
      <c r="D36" s="82">
        <f>IFERROR(VLOOKUP(B36,'Egyéni lista'!$B$4:$L$263,3,0),0)</f>
        <v>0</v>
      </c>
      <c r="E36" s="7">
        <f>IFERROR(VLOOKUP(B36,'Egyéni lista'!$B$4:$L$263,4,0),0)</f>
        <v>0</v>
      </c>
      <c r="F36" s="7">
        <f>IFERROR(VLOOKUP(B36,'Egyéni lista'!$B$4:$L$263,5,0),0)</f>
        <v>0</v>
      </c>
      <c r="G36" s="7">
        <f>IFERROR(VLOOKUP(B36,'Egyéni lista'!$B$4:$L$263,6,0),0)</f>
        <v>0</v>
      </c>
      <c r="H36" s="7">
        <f>IFERROR(VLOOKUP(B36,'Egyéni lista'!$B$4:$L$263,7,0),0)</f>
        <v>0</v>
      </c>
      <c r="I36" s="124">
        <f>IFERROR(VLOOKUP(B36,'Egyéni lista'!$B$4:$L$263,8,0),0)</f>
        <v>0</v>
      </c>
      <c r="J36" s="132">
        <f>IFERROR(VLOOKUP(B36,'Egyéni lista'!$B$4:$L$263,9,0),0)</f>
        <v>0</v>
      </c>
      <c r="K36" s="26">
        <f>IFERROR(VLOOKUP(B36,'Egyéni lista'!$B$4:$L$263,10,0),0)</f>
        <v>0</v>
      </c>
      <c r="L36" s="87">
        <f>IFERROR(VLOOKUP(B36,'Egyéni lista'!$B$4:$L$263,11,0),0)</f>
        <v>0</v>
      </c>
    </row>
    <row r="37" spans="1:12" ht="15" hidden="1" customHeight="1" x14ac:dyDescent="0.2">
      <c r="A37" s="80" t="s">
        <v>49</v>
      </c>
      <c r="B37" s="103"/>
      <c r="C37" s="81">
        <f>IFERROR(VLOOKUP(B37,'Egyéni lista'!$B$4:$L$263,2,0),0)</f>
        <v>0</v>
      </c>
      <c r="D37" s="82">
        <f>IFERROR(VLOOKUP(B37,'Egyéni lista'!$B$4:$L$263,3,0),0)</f>
        <v>0</v>
      </c>
      <c r="E37" s="7">
        <f>IFERROR(VLOOKUP(B37,'Egyéni lista'!$B$4:$L$263,4,0),0)</f>
        <v>0</v>
      </c>
      <c r="F37" s="7">
        <f>IFERROR(VLOOKUP(B37,'Egyéni lista'!$B$4:$L$263,5,0),0)</f>
        <v>0</v>
      </c>
      <c r="G37" s="7">
        <f>IFERROR(VLOOKUP(B37,'Egyéni lista'!$B$4:$L$263,6,0),0)</f>
        <v>0</v>
      </c>
      <c r="H37" s="7">
        <f>IFERROR(VLOOKUP(B37,'Egyéni lista'!$B$4:$L$263,7,0),0)</f>
        <v>0</v>
      </c>
      <c r="I37" s="124">
        <f>IFERROR(VLOOKUP(B37,'Egyéni lista'!$B$4:$L$263,8,0),0)</f>
        <v>0</v>
      </c>
      <c r="J37" s="132">
        <f>IFERROR(VLOOKUP(B37,'Egyéni lista'!$B$4:$L$263,9,0),0)</f>
        <v>0</v>
      </c>
      <c r="K37" s="26">
        <f>IFERROR(VLOOKUP(B37,'Egyéni lista'!$B$4:$L$263,10,0),0)</f>
        <v>0</v>
      </c>
      <c r="L37" s="87">
        <f>IFERROR(VLOOKUP(B37,'Egyéni lista'!$B$4:$L$263,11,0),0)</f>
        <v>0</v>
      </c>
    </row>
    <row r="38" spans="1:12" ht="15" hidden="1" customHeight="1" x14ac:dyDescent="0.2">
      <c r="A38" s="80" t="s">
        <v>50</v>
      </c>
      <c r="B38" s="103"/>
      <c r="C38" s="81">
        <f>IFERROR(VLOOKUP(B38,'Egyéni lista'!$B$4:$L$263,2,0),0)</f>
        <v>0</v>
      </c>
      <c r="D38" s="82">
        <f>IFERROR(VLOOKUP(B38,'Egyéni lista'!$B$4:$L$263,3,0),0)</f>
        <v>0</v>
      </c>
      <c r="E38" s="7">
        <f>IFERROR(VLOOKUP(B38,'Egyéni lista'!$B$4:$L$263,4,0),0)</f>
        <v>0</v>
      </c>
      <c r="F38" s="7">
        <f>IFERROR(VLOOKUP(B38,'Egyéni lista'!$B$4:$L$263,5,0),0)</f>
        <v>0</v>
      </c>
      <c r="G38" s="7">
        <f>IFERROR(VLOOKUP(B38,'Egyéni lista'!$B$4:$L$263,6,0),0)</f>
        <v>0</v>
      </c>
      <c r="H38" s="7">
        <f>IFERROR(VLOOKUP(B38,'Egyéni lista'!$B$4:$L$263,7,0),0)</f>
        <v>0</v>
      </c>
      <c r="I38" s="124">
        <f>IFERROR(VLOOKUP(B38,'Egyéni lista'!$B$4:$L$263,8,0),0)</f>
        <v>0</v>
      </c>
      <c r="J38" s="132">
        <f>IFERROR(VLOOKUP(B38,'Egyéni lista'!$B$4:$L$263,9,0),0)</f>
        <v>0</v>
      </c>
      <c r="K38" s="26">
        <f>IFERROR(VLOOKUP(B38,'Egyéni lista'!$B$4:$L$263,10,0),0)</f>
        <v>0</v>
      </c>
      <c r="L38" s="87">
        <f>IFERROR(VLOOKUP(B38,'Egyéni lista'!$B$4:$L$263,11,0),0)</f>
        <v>0</v>
      </c>
    </row>
    <row r="39" spans="1:12" ht="15.75" hidden="1" customHeight="1" x14ac:dyDescent="0.2">
      <c r="A39" s="80" t="s">
        <v>51</v>
      </c>
      <c r="B39" s="103"/>
      <c r="C39" s="81">
        <f>IFERROR(VLOOKUP(B39,'Egyéni lista'!$B$4:$L$263,2,0),0)</f>
        <v>0</v>
      </c>
      <c r="D39" s="82">
        <f>IFERROR(VLOOKUP(B39,'Egyéni lista'!$B$4:$L$263,3,0),0)</f>
        <v>0</v>
      </c>
      <c r="E39" s="7">
        <f>IFERROR(VLOOKUP(B39,'Egyéni lista'!$B$4:$L$263,4,0),0)</f>
        <v>0</v>
      </c>
      <c r="F39" s="7">
        <f>IFERROR(VLOOKUP(B39,'Egyéni lista'!$B$4:$L$263,5,0),0)</f>
        <v>0</v>
      </c>
      <c r="G39" s="7">
        <f>IFERROR(VLOOKUP(B39,'Egyéni lista'!$B$4:$L$263,6,0),0)</f>
        <v>0</v>
      </c>
      <c r="H39" s="7">
        <f>IFERROR(VLOOKUP(B39,'Egyéni lista'!$B$4:$L$263,7,0),0)</f>
        <v>0</v>
      </c>
      <c r="I39" s="124">
        <f>IFERROR(VLOOKUP(B39,'Egyéni lista'!$B$4:$L$263,8,0),0)</f>
        <v>0</v>
      </c>
      <c r="J39" s="132">
        <f>IFERROR(VLOOKUP(B39,'Egyéni lista'!$B$4:$L$263,9,0),0)</f>
        <v>0</v>
      </c>
      <c r="K39" s="26">
        <f>IFERROR(VLOOKUP(B39,'Egyéni lista'!$B$4:$L$263,10,0),0)</f>
        <v>0</v>
      </c>
      <c r="L39" s="87">
        <f>IFERROR(VLOOKUP(B39,'Egyéni lista'!$B$4:$L$263,11,0),0)</f>
        <v>0</v>
      </c>
    </row>
    <row r="40" spans="1:12" ht="15" hidden="1" customHeight="1" x14ac:dyDescent="0.2">
      <c r="A40" s="80" t="s">
        <v>52</v>
      </c>
      <c r="B40" s="103"/>
      <c r="C40" s="81">
        <f>IFERROR(VLOOKUP(B40,'Egyéni lista'!$B$4:$L$263,2,0),0)</f>
        <v>0</v>
      </c>
      <c r="D40" s="82">
        <f>IFERROR(VLOOKUP(B40,'Egyéni lista'!$B$4:$L$263,3,0),0)</f>
        <v>0</v>
      </c>
      <c r="E40" s="7">
        <f>IFERROR(VLOOKUP(B40,'Egyéni lista'!$B$4:$L$263,4,0),0)</f>
        <v>0</v>
      </c>
      <c r="F40" s="7">
        <f>IFERROR(VLOOKUP(B40,'Egyéni lista'!$B$4:$L$263,5,0),0)</f>
        <v>0</v>
      </c>
      <c r="G40" s="7">
        <f>IFERROR(VLOOKUP(B40,'Egyéni lista'!$B$4:$L$263,6,0),0)</f>
        <v>0</v>
      </c>
      <c r="H40" s="7">
        <f>IFERROR(VLOOKUP(B40,'Egyéni lista'!$B$4:$L$263,7,0),0)</f>
        <v>0</v>
      </c>
      <c r="I40" s="124">
        <f>IFERROR(VLOOKUP(B40,'Egyéni lista'!$B$4:$L$263,8,0),0)</f>
        <v>0</v>
      </c>
      <c r="J40" s="132">
        <f>IFERROR(VLOOKUP(B40,'Egyéni lista'!$B$4:$L$263,9,0),0)</f>
        <v>0</v>
      </c>
      <c r="K40" s="26">
        <f>IFERROR(VLOOKUP(B40,'Egyéni lista'!$B$4:$L$263,10,0),0)</f>
        <v>0</v>
      </c>
      <c r="L40" s="87">
        <f>IFERROR(VLOOKUP(B40,'Egyéni lista'!$B$4:$L$263,11,0),0)</f>
        <v>0</v>
      </c>
    </row>
    <row r="41" spans="1:12" ht="15" hidden="1" customHeight="1" x14ac:dyDescent="0.2">
      <c r="A41" s="80" t="s">
        <v>53</v>
      </c>
      <c r="B41" s="103"/>
      <c r="C41" s="81">
        <f>IFERROR(VLOOKUP(B41,'Egyéni lista'!$B$4:$L$263,2,0),0)</f>
        <v>0</v>
      </c>
      <c r="D41" s="82">
        <f>IFERROR(VLOOKUP(B41,'Egyéni lista'!$B$4:$L$263,3,0),0)</f>
        <v>0</v>
      </c>
      <c r="E41" s="7">
        <f>IFERROR(VLOOKUP(B41,'Egyéni lista'!$B$4:$L$263,4,0),0)</f>
        <v>0</v>
      </c>
      <c r="F41" s="7">
        <f>IFERROR(VLOOKUP(B41,'Egyéni lista'!$B$4:$L$263,5,0),0)</f>
        <v>0</v>
      </c>
      <c r="G41" s="7">
        <f>IFERROR(VLOOKUP(B41,'Egyéni lista'!$B$4:$L$263,6,0),0)</f>
        <v>0</v>
      </c>
      <c r="H41" s="7">
        <f>IFERROR(VLOOKUP(B41,'Egyéni lista'!$B$4:$L$263,7,0),0)</f>
        <v>0</v>
      </c>
      <c r="I41" s="124">
        <f>IFERROR(VLOOKUP(B41,'Egyéni lista'!$B$4:$L$263,8,0),0)</f>
        <v>0</v>
      </c>
      <c r="J41" s="132">
        <f>IFERROR(VLOOKUP(B41,'Egyéni lista'!$B$4:$L$263,9,0),0)</f>
        <v>0</v>
      </c>
      <c r="K41" s="26">
        <f>IFERROR(VLOOKUP(B41,'Egyéni lista'!$B$4:$L$263,10,0),0)</f>
        <v>0</v>
      </c>
      <c r="L41" s="87">
        <f>IFERROR(VLOOKUP(B41,'Egyéni lista'!$B$4:$L$263,11,0),0)</f>
        <v>0</v>
      </c>
    </row>
    <row r="42" spans="1:12" ht="15" hidden="1" customHeight="1" x14ac:dyDescent="0.2">
      <c r="A42" s="80" t="s">
        <v>54</v>
      </c>
      <c r="B42" s="103"/>
      <c r="C42" s="81">
        <f>IFERROR(VLOOKUP(B42,'Egyéni lista'!$B$4:$L$263,2,0),0)</f>
        <v>0</v>
      </c>
      <c r="D42" s="82">
        <f>IFERROR(VLOOKUP(B42,'Egyéni lista'!$B$4:$L$263,3,0),0)</f>
        <v>0</v>
      </c>
      <c r="E42" s="7">
        <f>IFERROR(VLOOKUP(B42,'Egyéni lista'!$B$4:$L$263,4,0),0)</f>
        <v>0</v>
      </c>
      <c r="F42" s="7">
        <f>IFERROR(VLOOKUP(B42,'Egyéni lista'!$B$4:$L$263,5,0),0)</f>
        <v>0</v>
      </c>
      <c r="G42" s="7">
        <f>IFERROR(VLOOKUP(B42,'Egyéni lista'!$B$4:$L$263,6,0),0)</f>
        <v>0</v>
      </c>
      <c r="H42" s="7">
        <f>IFERROR(VLOOKUP(B42,'Egyéni lista'!$B$4:$L$263,7,0),0)</f>
        <v>0</v>
      </c>
      <c r="I42" s="124">
        <f>IFERROR(VLOOKUP(B42,'Egyéni lista'!$B$4:$L$263,8,0),0)</f>
        <v>0</v>
      </c>
      <c r="J42" s="132">
        <f>IFERROR(VLOOKUP(B42,'Egyéni lista'!$B$4:$L$263,9,0),0)</f>
        <v>0</v>
      </c>
      <c r="K42" s="26">
        <f>IFERROR(VLOOKUP(B42,'Egyéni lista'!$B$4:$L$263,10,0),0)</f>
        <v>0</v>
      </c>
      <c r="L42" s="87">
        <f>IFERROR(VLOOKUP(B42,'Egyéni lista'!$B$4:$L$263,11,0),0)</f>
        <v>0</v>
      </c>
    </row>
    <row r="43" spans="1:12" ht="15.75" hidden="1" customHeight="1" x14ac:dyDescent="0.2">
      <c r="A43" s="80" t="s">
        <v>55</v>
      </c>
      <c r="B43" s="103"/>
      <c r="C43" s="81">
        <f>IFERROR(VLOOKUP(B43,'Egyéni lista'!$B$4:$L$263,2,0),0)</f>
        <v>0</v>
      </c>
      <c r="D43" s="82">
        <f>IFERROR(VLOOKUP(B43,'Egyéni lista'!$B$4:$L$263,3,0),0)</f>
        <v>0</v>
      </c>
      <c r="E43" s="7">
        <f>IFERROR(VLOOKUP(B43,'Egyéni lista'!$B$4:$L$263,4,0),0)</f>
        <v>0</v>
      </c>
      <c r="F43" s="7">
        <f>IFERROR(VLOOKUP(B43,'Egyéni lista'!$B$4:$L$263,5,0),0)</f>
        <v>0</v>
      </c>
      <c r="G43" s="7">
        <f>IFERROR(VLOOKUP(B43,'Egyéni lista'!$B$4:$L$263,6,0),0)</f>
        <v>0</v>
      </c>
      <c r="H43" s="7">
        <f>IFERROR(VLOOKUP(B43,'Egyéni lista'!$B$4:$L$263,7,0),0)</f>
        <v>0</v>
      </c>
      <c r="I43" s="124">
        <f>IFERROR(VLOOKUP(B43,'Egyéni lista'!$B$4:$L$263,8,0),0)</f>
        <v>0</v>
      </c>
      <c r="J43" s="132">
        <f>IFERROR(VLOOKUP(B43,'Egyéni lista'!$B$4:$L$263,9,0),0)</f>
        <v>0</v>
      </c>
      <c r="K43" s="26">
        <f>IFERROR(VLOOKUP(B43,'Egyéni lista'!$B$4:$L$263,10,0),0)</f>
        <v>0</v>
      </c>
      <c r="L43" s="87">
        <f>IFERROR(VLOOKUP(B43,'Egyéni lista'!$B$4:$L$263,11,0),0)</f>
        <v>0</v>
      </c>
    </row>
    <row r="44" spans="1:12" ht="15" hidden="1" customHeight="1" x14ac:dyDescent="0.2">
      <c r="A44" s="80" t="s">
        <v>56</v>
      </c>
      <c r="B44" s="103"/>
      <c r="C44" s="81">
        <f>IFERROR(VLOOKUP(B44,'Egyéni lista'!$B$4:$L$263,2,0),0)</f>
        <v>0</v>
      </c>
      <c r="D44" s="82">
        <f>IFERROR(VLOOKUP(B44,'Egyéni lista'!$B$4:$L$263,3,0),0)</f>
        <v>0</v>
      </c>
      <c r="E44" s="7">
        <f>IFERROR(VLOOKUP(B44,'Egyéni lista'!$B$4:$L$263,4,0),0)</f>
        <v>0</v>
      </c>
      <c r="F44" s="7">
        <f>IFERROR(VLOOKUP(B44,'Egyéni lista'!$B$4:$L$263,5,0),0)</f>
        <v>0</v>
      </c>
      <c r="G44" s="7">
        <f>IFERROR(VLOOKUP(B44,'Egyéni lista'!$B$4:$L$263,6,0),0)</f>
        <v>0</v>
      </c>
      <c r="H44" s="7">
        <f>IFERROR(VLOOKUP(B44,'Egyéni lista'!$B$4:$L$263,7,0),0)</f>
        <v>0</v>
      </c>
      <c r="I44" s="124">
        <f>IFERROR(VLOOKUP(B44,'Egyéni lista'!$B$4:$L$263,8,0),0)</f>
        <v>0</v>
      </c>
      <c r="J44" s="132">
        <f>IFERROR(VLOOKUP(B44,'Egyéni lista'!$B$4:$L$263,9,0),0)</f>
        <v>0</v>
      </c>
      <c r="K44" s="26">
        <f>IFERROR(VLOOKUP(B44,'Egyéni lista'!$B$4:$L$263,10,0),0)</f>
        <v>0</v>
      </c>
      <c r="L44" s="87">
        <f>IFERROR(VLOOKUP(B44,'Egyéni lista'!$B$4:$L$263,11,0),0)</f>
        <v>0</v>
      </c>
    </row>
    <row r="45" spans="1:12" ht="15" hidden="1" customHeight="1" x14ac:dyDescent="0.2">
      <c r="A45" s="80" t="s">
        <v>57</v>
      </c>
      <c r="B45" s="103"/>
      <c r="C45" s="81">
        <f>IFERROR(VLOOKUP(B45,'Egyéni lista'!$B$4:$L$263,2,0),0)</f>
        <v>0</v>
      </c>
      <c r="D45" s="82">
        <f>IFERROR(VLOOKUP(B45,'Egyéni lista'!$B$4:$L$263,3,0),0)</f>
        <v>0</v>
      </c>
      <c r="E45" s="7">
        <f>IFERROR(VLOOKUP(B45,'Egyéni lista'!$B$4:$L$263,4,0),0)</f>
        <v>0</v>
      </c>
      <c r="F45" s="7">
        <f>IFERROR(VLOOKUP(B45,'Egyéni lista'!$B$4:$L$263,5,0),0)</f>
        <v>0</v>
      </c>
      <c r="G45" s="7">
        <f>IFERROR(VLOOKUP(B45,'Egyéni lista'!$B$4:$L$263,6,0),0)</f>
        <v>0</v>
      </c>
      <c r="H45" s="7">
        <f>IFERROR(VLOOKUP(B45,'Egyéni lista'!$B$4:$L$263,7,0),0)</f>
        <v>0</v>
      </c>
      <c r="I45" s="124">
        <f>IFERROR(VLOOKUP(B45,'Egyéni lista'!$B$4:$L$263,8,0),0)</f>
        <v>0</v>
      </c>
      <c r="J45" s="132">
        <f>IFERROR(VLOOKUP(B45,'Egyéni lista'!$B$4:$L$263,9,0),0)</f>
        <v>0</v>
      </c>
      <c r="K45" s="26">
        <f>IFERROR(VLOOKUP(B45,'Egyéni lista'!$B$4:$L$263,10,0),0)</f>
        <v>0</v>
      </c>
      <c r="L45" s="87">
        <f>IFERROR(VLOOKUP(B45,'Egyéni lista'!$B$4:$L$263,11,0),0)</f>
        <v>0</v>
      </c>
    </row>
    <row r="46" spans="1:12" ht="15" hidden="1" customHeight="1" x14ac:dyDescent="0.2">
      <c r="A46" s="80" t="s">
        <v>58</v>
      </c>
      <c r="B46" s="103"/>
      <c r="C46" s="81">
        <f>IFERROR(VLOOKUP(B46,'Egyéni lista'!$B$4:$L$263,2,0),0)</f>
        <v>0</v>
      </c>
      <c r="D46" s="82">
        <f>IFERROR(VLOOKUP(B46,'Egyéni lista'!$B$4:$L$263,3,0),0)</f>
        <v>0</v>
      </c>
      <c r="E46" s="7">
        <f>IFERROR(VLOOKUP(B46,'Egyéni lista'!$B$4:$L$263,4,0),0)</f>
        <v>0</v>
      </c>
      <c r="F46" s="7">
        <f>IFERROR(VLOOKUP(B46,'Egyéni lista'!$B$4:$L$263,5,0),0)</f>
        <v>0</v>
      </c>
      <c r="G46" s="7">
        <f>IFERROR(VLOOKUP(B46,'Egyéni lista'!$B$4:$L$263,6,0),0)</f>
        <v>0</v>
      </c>
      <c r="H46" s="7">
        <f>IFERROR(VLOOKUP(B46,'Egyéni lista'!$B$4:$L$263,7,0),0)</f>
        <v>0</v>
      </c>
      <c r="I46" s="124">
        <f>IFERROR(VLOOKUP(B46,'Egyéni lista'!$B$4:$L$263,8,0),0)</f>
        <v>0</v>
      </c>
      <c r="J46" s="132">
        <f>IFERROR(VLOOKUP(B46,'Egyéni lista'!$B$4:$L$263,9,0),0)</f>
        <v>0</v>
      </c>
      <c r="K46" s="26">
        <f>IFERROR(VLOOKUP(B46,'Egyéni lista'!$B$4:$L$263,10,0),0)</f>
        <v>0</v>
      </c>
      <c r="L46" s="87">
        <f>IFERROR(VLOOKUP(B46,'Egyéni lista'!$B$4:$L$263,11,0),0)</f>
        <v>0</v>
      </c>
    </row>
    <row r="47" spans="1:12" ht="15.75" hidden="1" customHeight="1" x14ac:dyDescent="0.2">
      <c r="A47" s="80" t="s">
        <v>59</v>
      </c>
      <c r="B47" s="103"/>
      <c r="C47" s="81">
        <f>IFERROR(VLOOKUP(B47,'Egyéni lista'!$B$4:$L$263,2,0),0)</f>
        <v>0</v>
      </c>
      <c r="D47" s="82">
        <f>IFERROR(VLOOKUP(B47,'Egyéni lista'!$B$4:$L$263,3,0),0)</f>
        <v>0</v>
      </c>
      <c r="E47" s="7">
        <f>IFERROR(VLOOKUP(B47,'Egyéni lista'!$B$4:$L$263,4,0),0)</f>
        <v>0</v>
      </c>
      <c r="F47" s="7">
        <f>IFERROR(VLOOKUP(B47,'Egyéni lista'!$B$4:$L$263,5,0),0)</f>
        <v>0</v>
      </c>
      <c r="G47" s="7">
        <f>IFERROR(VLOOKUP(B47,'Egyéni lista'!$B$4:$L$263,6,0),0)</f>
        <v>0</v>
      </c>
      <c r="H47" s="7">
        <f>IFERROR(VLOOKUP(B47,'Egyéni lista'!$B$4:$L$263,7,0),0)</f>
        <v>0</v>
      </c>
      <c r="I47" s="124">
        <f>IFERROR(VLOOKUP(B47,'Egyéni lista'!$B$4:$L$263,8,0),0)</f>
        <v>0</v>
      </c>
      <c r="J47" s="132">
        <f>IFERROR(VLOOKUP(B47,'Egyéni lista'!$B$4:$L$263,9,0),0)</f>
        <v>0</v>
      </c>
      <c r="K47" s="26">
        <f>IFERROR(VLOOKUP(B47,'Egyéni lista'!$B$4:$L$263,10,0),0)</f>
        <v>0</v>
      </c>
      <c r="L47" s="87">
        <f>IFERROR(VLOOKUP(B47,'Egyéni lista'!$B$4:$L$263,11,0),0)</f>
        <v>0</v>
      </c>
    </row>
    <row r="48" spans="1:12" ht="15" hidden="1" customHeight="1" x14ac:dyDescent="0.2">
      <c r="A48" s="80" t="s">
        <v>60</v>
      </c>
      <c r="B48" s="103"/>
      <c r="C48" s="81">
        <f>IFERROR(VLOOKUP(B48,'Egyéni lista'!$B$4:$L$263,2,0),0)</f>
        <v>0</v>
      </c>
      <c r="D48" s="82">
        <f>IFERROR(VLOOKUP(B48,'Egyéni lista'!$B$4:$L$263,3,0),0)</f>
        <v>0</v>
      </c>
      <c r="E48" s="7">
        <f>IFERROR(VLOOKUP(B48,'Egyéni lista'!$B$4:$L$263,4,0),0)</f>
        <v>0</v>
      </c>
      <c r="F48" s="7">
        <f>IFERROR(VLOOKUP(B48,'Egyéni lista'!$B$4:$L$263,5,0),0)</f>
        <v>0</v>
      </c>
      <c r="G48" s="7">
        <f>IFERROR(VLOOKUP(B48,'Egyéni lista'!$B$4:$L$263,6,0),0)</f>
        <v>0</v>
      </c>
      <c r="H48" s="7">
        <f>IFERROR(VLOOKUP(B48,'Egyéni lista'!$B$4:$L$263,7,0),0)</f>
        <v>0</v>
      </c>
      <c r="I48" s="124">
        <f>IFERROR(VLOOKUP(B48,'Egyéni lista'!$B$4:$L$263,8,0),0)</f>
        <v>0</v>
      </c>
      <c r="J48" s="132">
        <f>IFERROR(VLOOKUP(B48,'Egyéni lista'!$B$4:$L$263,9,0),0)</f>
        <v>0</v>
      </c>
      <c r="K48" s="26">
        <f>IFERROR(VLOOKUP(B48,'Egyéni lista'!$B$4:$L$263,10,0),0)</f>
        <v>0</v>
      </c>
      <c r="L48" s="87">
        <f>IFERROR(VLOOKUP(B48,'Egyéni lista'!$B$4:$L$263,11,0),0)</f>
        <v>0</v>
      </c>
    </row>
    <row r="49" spans="1:12" ht="15" hidden="1" customHeight="1" x14ac:dyDescent="0.2">
      <c r="A49" s="80" t="s">
        <v>61</v>
      </c>
      <c r="B49" s="103"/>
      <c r="C49" s="81">
        <f>IFERROR(VLOOKUP(B49,'Egyéni lista'!$B$4:$L$263,2,0),0)</f>
        <v>0</v>
      </c>
      <c r="D49" s="82">
        <f>IFERROR(VLOOKUP(B49,'Egyéni lista'!$B$4:$L$263,3,0),0)</f>
        <v>0</v>
      </c>
      <c r="E49" s="7">
        <f>IFERROR(VLOOKUP(B49,'Egyéni lista'!$B$4:$L$263,4,0),0)</f>
        <v>0</v>
      </c>
      <c r="F49" s="7">
        <f>IFERROR(VLOOKUP(B49,'Egyéni lista'!$B$4:$L$263,5,0),0)</f>
        <v>0</v>
      </c>
      <c r="G49" s="7">
        <f>IFERROR(VLOOKUP(B49,'Egyéni lista'!$B$4:$L$263,6,0),0)</f>
        <v>0</v>
      </c>
      <c r="H49" s="7">
        <f>IFERROR(VLOOKUP(B49,'Egyéni lista'!$B$4:$L$263,7,0),0)</f>
        <v>0</v>
      </c>
      <c r="I49" s="124">
        <f>IFERROR(VLOOKUP(B49,'Egyéni lista'!$B$4:$L$263,8,0),0)</f>
        <v>0</v>
      </c>
      <c r="J49" s="132">
        <f>IFERROR(VLOOKUP(B49,'Egyéni lista'!$B$4:$L$263,9,0),0)</f>
        <v>0</v>
      </c>
      <c r="K49" s="26">
        <f>IFERROR(VLOOKUP(B49,'Egyéni lista'!$B$4:$L$263,10,0),0)</f>
        <v>0</v>
      </c>
      <c r="L49" s="87">
        <f>IFERROR(VLOOKUP(B49,'Egyéni lista'!$B$4:$L$263,11,0),0)</f>
        <v>0</v>
      </c>
    </row>
    <row r="50" spans="1:12" ht="15" hidden="1" customHeight="1" x14ac:dyDescent="0.2">
      <c r="A50" s="80" t="s">
        <v>62</v>
      </c>
      <c r="B50" s="103"/>
      <c r="C50" s="81">
        <f>IFERROR(VLOOKUP(B50,'Egyéni lista'!$B$4:$L$263,2,0),0)</f>
        <v>0</v>
      </c>
      <c r="D50" s="82">
        <f>IFERROR(VLOOKUP(B50,'Egyéni lista'!$B$4:$L$263,3,0),0)</f>
        <v>0</v>
      </c>
      <c r="E50" s="7">
        <f>IFERROR(VLOOKUP(B50,'Egyéni lista'!$B$4:$L$263,4,0),0)</f>
        <v>0</v>
      </c>
      <c r="F50" s="7">
        <f>IFERROR(VLOOKUP(B50,'Egyéni lista'!$B$4:$L$263,5,0),0)</f>
        <v>0</v>
      </c>
      <c r="G50" s="7">
        <f>IFERROR(VLOOKUP(B50,'Egyéni lista'!$B$4:$L$263,6,0),0)</f>
        <v>0</v>
      </c>
      <c r="H50" s="7">
        <f>IFERROR(VLOOKUP(B50,'Egyéni lista'!$B$4:$L$263,7,0),0)</f>
        <v>0</v>
      </c>
      <c r="I50" s="124">
        <f>IFERROR(VLOOKUP(B50,'Egyéni lista'!$B$4:$L$263,8,0),0)</f>
        <v>0</v>
      </c>
      <c r="J50" s="132">
        <f>IFERROR(VLOOKUP(B50,'Egyéni lista'!$B$4:$L$263,9,0),0)</f>
        <v>0</v>
      </c>
      <c r="K50" s="26">
        <f>IFERROR(VLOOKUP(B50,'Egyéni lista'!$B$4:$L$263,10,0),0)</f>
        <v>0</v>
      </c>
      <c r="L50" s="87">
        <f>IFERROR(VLOOKUP(B50,'Egyéni lista'!$B$4:$L$263,11,0),0)</f>
        <v>0</v>
      </c>
    </row>
    <row r="51" spans="1:12" ht="15.75" hidden="1" customHeight="1" x14ac:dyDescent="0.2">
      <c r="A51" s="80" t="s">
        <v>63</v>
      </c>
      <c r="B51" s="103"/>
      <c r="C51" s="81">
        <f>IFERROR(VLOOKUP(B51,'Egyéni lista'!$B$4:$L$263,2,0),0)</f>
        <v>0</v>
      </c>
      <c r="D51" s="82">
        <f>IFERROR(VLOOKUP(B51,'Egyéni lista'!$B$4:$L$263,3,0),0)</f>
        <v>0</v>
      </c>
      <c r="E51" s="7">
        <f>IFERROR(VLOOKUP(B51,'Egyéni lista'!$B$4:$L$263,4,0),0)</f>
        <v>0</v>
      </c>
      <c r="F51" s="7">
        <f>IFERROR(VLOOKUP(B51,'Egyéni lista'!$B$4:$L$263,5,0),0)</f>
        <v>0</v>
      </c>
      <c r="G51" s="7">
        <f>IFERROR(VLOOKUP(B51,'Egyéni lista'!$B$4:$L$263,6,0),0)</f>
        <v>0</v>
      </c>
      <c r="H51" s="7">
        <f>IFERROR(VLOOKUP(B51,'Egyéni lista'!$B$4:$L$263,7,0),0)</f>
        <v>0</v>
      </c>
      <c r="I51" s="124">
        <f>IFERROR(VLOOKUP(B51,'Egyéni lista'!$B$4:$L$263,8,0),0)</f>
        <v>0</v>
      </c>
      <c r="J51" s="132">
        <f>IFERROR(VLOOKUP(B51,'Egyéni lista'!$B$4:$L$263,9,0),0)</f>
        <v>0</v>
      </c>
      <c r="K51" s="26">
        <f>IFERROR(VLOOKUP(B51,'Egyéni lista'!$B$4:$L$263,10,0),0)</f>
        <v>0</v>
      </c>
      <c r="L51" s="87">
        <f>IFERROR(VLOOKUP(B51,'Egyéni lista'!$B$4:$L$263,11,0),0)</f>
        <v>0</v>
      </c>
    </row>
    <row r="52" spans="1:12" ht="15" hidden="1" customHeight="1" x14ac:dyDescent="0.2">
      <c r="A52" s="80" t="s">
        <v>64</v>
      </c>
      <c r="B52" s="103"/>
      <c r="C52" s="81">
        <f>IFERROR(VLOOKUP(B52,'Egyéni lista'!$B$4:$L$263,2,0),0)</f>
        <v>0</v>
      </c>
      <c r="D52" s="82">
        <f>IFERROR(VLOOKUP(B52,'Egyéni lista'!$B$4:$L$263,3,0),0)</f>
        <v>0</v>
      </c>
      <c r="E52" s="7">
        <f>IFERROR(VLOOKUP(B52,'Egyéni lista'!$B$4:$L$263,4,0),0)</f>
        <v>0</v>
      </c>
      <c r="F52" s="7">
        <f>IFERROR(VLOOKUP(B52,'Egyéni lista'!$B$4:$L$263,5,0),0)</f>
        <v>0</v>
      </c>
      <c r="G52" s="7">
        <f>IFERROR(VLOOKUP(B52,'Egyéni lista'!$B$4:$L$263,6,0),0)</f>
        <v>0</v>
      </c>
      <c r="H52" s="7">
        <f>IFERROR(VLOOKUP(B52,'Egyéni lista'!$B$4:$L$263,7,0),0)</f>
        <v>0</v>
      </c>
      <c r="I52" s="124">
        <f>IFERROR(VLOOKUP(B52,'Egyéni lista'!$B$4:$L$263,8,0),0)</f>
        <v>0</v>
      </c>
      <c r="J52" s="132">
        <f>IFERROR(VLOOKUP(B52,'Egyéni lista'!$B$4:$L$263,9,0),0)</f>
        <v>0</v>
      </c>
      <c r="K52" s="26">
        <f>IFERROR(VLOOKUP(B52,'Egyéni lista'!$B$4:$L$263,10,0),0)</f>
        <v>0</v>
      </c>
      <c r="L52" s="87">
        <f>IFERROR(VLOOKUP(B52,'Egyéni lista'!$B$4:$L$263,11,0),0)</f>
        <v>0</v>
      </c>
    </row>
    <row r="53" spans="1:12" ht="15" hidden="1" customHeight="1" x14ac:dyDescent="0.2">
      <c r="A53" s="80" t="s">
        <v>65</v>
      </c>
      <c r="B53" s="103"/>
      <c r="C53" s="81">
        <f>IFERROR(VLOOKUP(B53,'Egyéni lista'!$B$4:$L$263,2,0),0)</f>
        <v>0</v>
      </c>
      <c r="D53" s="82">
        <f>IFERROR(VLOOKUP(B53,'Egyéni lista'!$B$4:$L$263,3,0),0)</f>
        <v>0</v>
      </c>
      <c r="E53" s="7">
        <f>IFERROR(VLOOKUP(B53,'Egyéni lista'!$B$4:$L$263,4,0),0)</f>
        <v>0</v>
      </c>
      <c r="F53" s="7">
        <f>IFERROR(VLOOKUP(B53,'Egyéni lista'!$B$4:$L$263,5,0),0)</f>
        <v>0</v>
      </c>
      <c r="G53" s="7">
        <f>IFERROR(VLOOKUP(B53,'Egyéni lista'!$B$4:$L$263,6,0),0)</f>
        <v>0</v>
      </c>
      <c r="H53" s="7">
        <f>IFERROR(VLOOKUP(B53,'Egyéni lista'!$B$4:$L$263,7,0),0)</f>
        <v>0</v>
      </c>
      <c r="I53" s="124">
        <f>IFERROR(VLOOKUP(B53,'Egyéni lista'!$B$4:$L$263,8,0),0)</f>
        <v>0</v>
      </c>
      <c r="J53" s="132">
        <f>IFERROR(VLOOKUP(B53,'Egyéni lista'!$B$4:$L$263,9,0),0)</f>
        <v>0</v>
      </c>
      <c r="K53" s="26">
        <f>IFERROR(VLOOKUP(B53,'Egyéni lista'!$B$4:$L$263,10,0),0)</f>
        <v>0</v>
      </c>
      <c r="L53" s="87">
        <f>IFERROR(VLOOKUP(B53,'Egyéni lista'!$B$4:$L$263,11,0),0)</f>
        <v>0</v>
      </c>
    </row>
    <row r="54" spans="1:12" ht="15" hidden="1" customHeight="1" x14ac:dyDescent="0.2">
      <c r="A54" s="80" t="s">
        <v>66</v>
      </c>
      <c r="B54" s="103"/>
      <c r="C54" s="81">
        <f>IFERROR(VLOOKUP(B54,'Egyéni lista'!$B$4:$L$263,2,0),0)</f>
        <v>0</v>
      </c>
      <c r="D54" s="82">
        <f>IFERROR(VLOOKUP(B54,'Egyéni lista'!$B$4:$L$263,3,0),0)</f>
        <v>0</v>
      </c>
      <c r="E54" s="7">
        <f>IFERROR(VLOOKUP(B54,'Egyéni lista'!$B$4:$L$263,4,0),0)</f>
        <v>0</v>
      </c>
      <c r="F54" s="7">
        <f>IFERROR(VLOOKUP(B54,'Egyéni lista'!$B$4:$L$263,5,0),0)</f>
        <v>0</v>
      </c>
      <c r="G54" s="7">
        <f>IFERROR(VLOOKUP(B54,'Egyéni lista'!$B$4:$L$263,6,0),0)</f>
        <v>0</v>
      </c>
      <c r="H54" s="7">
        <f>IFERROR(VLOOKUP(B54,'Egyéni lista'!$B$4:$L$263,7,0),0)</f>
        <v>0</v>
      </c>
      <c r="I54" s="124">
        <f>IFERROR(VLOOKUP(B54,'Egyéni lista'!$B$4:$L$263,8,0),0)</f>
        <v>0</v>
      </c>
      <c r="J54" s="132">
        <f>IFERROR(VLOOKUP(B54,'Egyéni lista'!$B$4:$L$263,9,0),0)</f>
        <v>0</v>
      </c>
      <c r="K54" s="26">
        <f>IFERROR(VLOOKUP(B54,'Egyéni lista'!$B$4:$L$263,10,0),0)</f>
        <v>0</v>
      </c>
      <c r="L54" s="87">
        <f>IFERROR(VLOOKUP(B54,'Egyéni lista'!$B$4:$L$263,11,0),0)</f>
        <v>0</v>
      </c>
    </row>
    <row r="55" spans="1:12" ht="15.75" hidden="1" customHeight="1" x14ac:dyDescent="0.2">
      <c r="A55" s="80" t="s">
        <v>67</v>
      </c>
      <c r="B55" s="103"/>
      <c r="C55" s="81">
        <f>IFERROR(VLOOKUP(B55,'Egyéni lista'!$B$4:$L$263,2,0),0)</f>
        <v>0</v>
      </c>
      <c r="D55" s="82">
        <f>IFERROR(VLOOKUP(B55,'Egyéni lista'!$B$4:$L$263,3,0),0)</f>
        <v>0</v>
      </c>
      <c r="E55" s="7">
        <f>IFERROR(VLOOKUP(B55,'Egyéni lista'!$B$4:$L$263,4,0),0)</f>
        <v>0</v>
      </c>
      <c r="F55" s="7">
        <f>IFERROR(VLOOKUP(B55,'Egyéni lista'!$B$4:$L$263,5,0),0)</f>
        <v>0</v>
      </c>
      <c r="G55" s="7">
        <f>IFERROR(VLOOKUP(B55,'Egyéni lista'!$B$4:$L$263,6,0),0)</f>
        <v>0</v>
      </c>
      <c r="H55" s="7">
        <f>IFERROR(VLOOKUP(B55,'Egyéni lista'!$B$4:$L$263,7,0),0)</f>
        <v>0</v>
      </c>
      <c r="I55" s="124">
        <f>IFERROR(VLOOKUP(B55,'Egyéni lista'!$B$4:$L$263,8,0),0)</f>
        <v>0</v>
      </c>
      <c r="J55" s="132">
        <f>IFERROR(VLOOKUP(B55,'Egyéni lista'!$B$4:$L$263,9,0),0)</f>
        <v>0</v>
      </c>
      <c r="K55" s="26">
        <f>IFERROR(VLOOKUP(B55,'Egyéni lista'!$B$4:$L$263,10,0),0)</f>
        <v>0</v>
      </c>
      <c r="L55" s="87">
        <f>IFERROR(VLOOKUP(B55,'Egyéni lista'!$B$4:$L$263,11,0),0)</f>
        <v>0</v>
      </c>
    </row>
    <row r="56" spans="1:12" ht="15" hidden="1" customHeight="1" x14ac:dyDescent="0.2">
      <c r="A56" s="80" t="s">
        <v>68</v>
      </c>
      <c r="B56" s="103"/>
      <c r="C56" s="81">
        <f>IFERROR(VLOOKUP(B56,'Egyéni lista'!$B$4:$L$263,2,0),0)</f>
        <v>0</v>
      </c>
      <c r="D56" s="82">
        <f>IFERROR(VLOOKUP(B56,'Egyéni lista'!$B$4:$L$263,3,0),0)</f>
        <v>0</v>
      </c>
      <c r="E56" s="7">
        <f>IFERROR(VLOOKUP(B56,'Egyéni lista'!$B$4:$L$263,4,0),0)</f>
        <v>0</v>
      </c>
      <c r="F56" s="7">
        <f>IFERROR(VLOOKUP(B56,'Egyéni lista'!$B$4:$L$263,5,0),0)</f>
        <v>0</v>
      </c>
      <c r="G56" s="7">
        <f>IFERROR(VLOOKUP(B56,'Egyéni lista'!$B$4:$L$263,6,0),0)</f>
        <v>0</v>
      </c>
      <c r="H56" s="7">
        <f>IFERROR(VLOOKUP(B56,'Egyéni lista'!$B$4:$L$263,7,0),0)</f>
        <v>0</v>
      </c>
      <c r="I56" s="124">
        <f>IFERROR(VLOOKUP(B56,'Egyéni lista'!$B$4:$L$263,8,0),0)</f>
        <v>0</v>
      </c>
      <c r="J56" s="132">
        <f>IFERROR(VLOOKUP(B56,'Egyéni lista'!$B$4:$L$263,9,0),0)</f>
        <v>0</v>
      </c>
      <c r="K56" s="26">
        <f>IFERROR(VLOOKUP(B56,'Egyéni lista'!$B$4:$L$263,10,0),0)</f>
        <v>0</v>
      </c>
      <c r="L56" s="87">
        <f>IFERROR(VLOOKUP(B56,'Egyéni lista'!$B$4:$L$263,11,0),0)</f>
        <v>0</v>
      </c>
    </row>
    <row r="57" spans="1:12" ht="15" hidden="1" customHeight="1" x14ac:dyDescent="0.2">
      <c r="A57" s="80" t="s">
        <v>69</v>
      </c>
      <c r="B57" s="103"/>
      <c r="C57" s="81">
        <f>IFERROR(VLOOKUP(B57,'Egyéni lista'!$B$4:$L$263,2,0),0)</f>
        <v>0</v>
      </c>
      <c r="D57" s="82">
        <f>IFERROR(VLOOKUP(B57,'Egyéni lista'!$B$4:$L$263,3,0),0)</f>
        <v>0</v>
      </c>
      <c r="E57" s="7">
        <f>IFERROR(VLOOKUP(B57,'Egyéni lista'!$B$4:$L$263,4,0),0)</f>
        <v>0</v>
      </c>
      <c r="F57" s="7">
        <f>IFERROR(VLOOKUP(B57,'Egyéni lista'!$B$4:$L$263,5,0),0)</f>
        <v>0</v>
      </c>
      <c r="G57" s="7">
        <f>IFERROR(VLOOKUP(B57,'Egyéni lista'!$B$4:$L$263,6,0),0)</f>
        <v>0</v>
      </c>
      <c r="H57" s="7">
        <f>IFERROR(VLOOKUP(B57,'Egyéni lista'!$B$4:$L$263,7,0),0)</f>
        <v>0</v>
      </c>
      <c r="I57" s="124">
        <f>IFERROR(VLOOKUP(B57,'Egyéni lista'!$B$4:$L$263,8,0),0)</f>
        <v>0</v>
      </c>
      <c r="J57" s="132">
        <f>IFERROR(VLOOKUP(B57,'Egyéni lista'!$B$4:$L$263,9,0),0)</f>
        <v>0</v>
      </c>
      <c r="K57" s="26">
        <f>IFERROR(VLOOKUP(B57,'Egyéni lista'!$B$4:$L$263,10,0),0)</f>
        <v>0</v>
      </c>
      <c r="L57" s="87">
        <f>IFERROR(VLOOKUP(B57,'Egyéni lista'!$B$4:$L$263,11,0),0)</f>
        <v>0</v>
      </c>
    </row>
    <row r="58" spans="1:12" ht="15" hidden="1" customHeight="1" x14ac:dyDescent="0.2">
      <c r="A58" s="80" t="s">
        <v>70</v>
      </c>
      <c r="B58" s="103"/>
      <c r="C58" s="81">
        <f>IFERROR(VLOOKUP(B58,'Egyéni lista'!$B$4:$L$263,2,0),0)</f>
        <v>0</v>
      </c>
      <c r="D58" s="82">
        <f>IFERROR(VLOOKUP(B58,'Egyéni lista'!$B$4:$L$263,3,0),0)</f>
        <v>0</v>
      </c>
      <c r="E58" s="7">
        <f>IFERROR(VLOOKUP(B58,'Egyéni lista'!$B$4:$L$263,4,0),0)</f>
        <v>0</v>
      </c>
      <c r="F58" s="7">
        <f>IFERROR(VLOOKUP(B58,'Egyéni lista'!$B$4:$L$263,5,0),0)</f>
        <v>0</v>
      </c>
      <c r="G58" s="7">
        <f>IFERROR(VLOOKUP(B58,'Egyéni lista'!$B$4:$L$263,6,0),0)</f>
        <v>0</v>
      </c>
      <c r="H58" s="7">
        <f>IFERROR(VLOOKUP(B58,'Egyéni lista'!$B$4:$L$263,7,0),0)</f>
        <v>0</v>
      </c>
      <c r="I58" s="124">
        <f>IFERROR(VLOOKUP(B58,'Egyéni lista'!$B$4:$L$263,8,0),0)</f>
        <v>0</v>
      </c>
      <c r="J58" s="132">
        <f>IFERROR(VLOOKUP(B58,'Egyéni lista'!$B$4:$L$263,9,0),0)</f>
        <v>0</v>
      </c>
      <c r="K58" s="26">
        <f>IFERROR(VLOOKUP(B58,'Egyéni lista'!$B$4:$L$263,10,0),0)</f>
        <v>0</v>
      </c>
      <c r="L58" s="87">
        <f>IFERROR(VLOOKUP(B58,'Egyéni lista'!$B$4:$L$263,11,0),0)</f>
        <v>0</v>
      </c>
    </row>
    <row r="59" spans="1:12" ht="15.75" hidden="1" customHeight="1" x14ac:dyDescent="0.2">
      <c r="A59" s="80" t="s">
        <v>71</v>
      </c>
      <c r="B59" s="103"/>
      <c r="C59" s="81">
        <f>IFERROR(VLOOKUP(B59,'Egyéni lista'!$B$4:$L$263,2,0),0)</f>
        <v>0</v>
      </c>
      <c r="D59" s="82">
        <f>IFERROR(VLOOKUP(B59,'Egyéni lista'!$B$4:$L$263,3,0),0)</f>
        <v>0</v>
      </c>
      <c r="E59" s="7">
        <f>IFERROR(VLOOKUP(B59,'Egyéni lista'!$B$4:$L$263,4,0),0)</f>
        <v>0</v>
      </c>
      <c r="F59" s="7">
        <f>IFERROR(VLOOKUP(B59,'Egyéni lista'!$B$4:$L$263,5,0),0)</f>
        <v>0</v>
      </c>
      <c r="G59" s="7">
        <f>IFERROR(VLOOKUP(B59,'Egyéni lista'!$B$4:$L$263,6,0),0)</f>
        <v>0</v>
      </c>
      <c r="H59" s="7">
        <f>IFERROR(VLOOKUP(B59,'Egyéni lista'!$B$4:$L$263,7,0),0)</f>
        <v>0</v>
      </c>
      <c r="I59" s="124">
        <f>IFERROR(VLOOKUP(B59,'Egyéni lista'!$B$4:$L$263,8,0),0)</f>
        <v>0</v>
      </c>
      <c r="J59" s="132">
        <f>IFERROR(VLOOKUP(B59,'Egyéni lista'!$B$4:$L$263,9,0),0)</f>
        <v>0</v>
      </c>
      <c r="K59" s="26">
        <f>IFERROR(VLOOKUP(B59,'Egyéni lista'!$B$4:$L$263,10,0),0)</f>
        <v>0</v>
      </c>
      <c r="L59" s="87">
        <f>IFERROR(VLOOKUP(B59,'Egyéni lista'!$B$4:$L$263,11,0),0)</f>
        <v>0</v>
      </c>
    </row>
    <row r="60" spans="1:12" ht="15" hidden="1" customHeight="1" x14ac:dyDescent="0.2">
      <c r="A60" s="80" t="s">
        <v>72</v>
      </c>
      <c r="B60" s="103"/>
      <c r="C60" s="81">
        <f>IFERROR(VLOOKUP(B60,'Egyéni lista'!$B$4:$L$263,2,0),0)</f>
        <v>0</v>
      </c>
      <c r="D60" s="82">
        <f>IFERROR(VLOOKUP(B60,'Egyéni lista'!$B$4:$L$263,3,0),0)</f>
        <v>0</v>
      </c>
      <c r="E60" s="7">
        <f>IFERROR(VLOOKUP(B60,'Egyéni lista'!$B$4:$L$263,4,0),0)</f>
        <v>0</v>
      </c>
      <c r="F60" s="7">
        <f>IFERROR(VLOOKUP(B60,'Egyéni lista'!$B$4:$L$263,5,0),0)</f>
        <v>0</v>
      </c>
      <c r="G60" s="7">
        <f>IFERROR(VLOOKUP(B60,'Egyéni lista'!$B$4:$L$263,6,0),0)</f>
        <v>0</v>
      </c>
      <c r="H60" s="7">
        <f>IFERROR(VLOOKUP(B60,'Egyéni lista'!$B$4:$L$263,7,0),0)</f>
        <v>0</v>
      </c>
      <c r="I60" s="124">
        <f>IFERROR(VLOOKUP(B60,'Egyéni lista'!$B$4:$L$263,8,0),0)</f>
        <v>0</v>
      </c>
      <c r="J60" s="132">
        <f>IFERROR(VLOOKUP(B60,'Egyéni lista'!$B$4:$L$263,9,0),0)</f>
        <v>0</v>
      </c>
      <c r="K60" s="26">
        <f>IFERROR(VLOOKUP(B60,'Egyéni lista'!$B$4:$L$263,10,0),0)</f>
        <v>0</v>
      </c>
      <c r="L60" s="87">
        <f>IFERROR(VLOOKUP(B60,'Egyéni lista'!$B$4:$L$263,11,0),0)</f>
        <v>0</v>
      </c>
    </row>
    <row r="61" spans="1:12" ht="15" hidden="1" customHeight="1" x14ac:dyDescent="0.2">
      <c r="A61" s="80" t="s">
        <v>73</v>
      </c>
      <c r="B61" s="103"/>
      <c r="C61" s="81">
        <f>IFERROR(VLOOKUP(B61,'Egyéni lista'!$B$4:$L$263,2,0),0)</f>
        <v>0</v>
      </c>
      <c r="D61" s="82">
        <f>IFERROR(VLOOKUP(B61,'Egyéni lista'!$B$4:$L$263,3,0),0)</f>
        <v>0</v>
      </c>
      <c r="E61" s="7">
        <f>IFERROR(VLOOKUP(B61,'Egyéni lista'!$B$4:$L$263,4,0),0)</f>
        <v>0</v>
      </c>
      <c r="F61" s="7">
        <f>IFERROR(VLOOKUP(B61,'Egyéni lista'!$B$4:$L$263,5,0),0)</f>
        <v>0</v>
      </c>
      <c r="G61" s="7">
        <f>IFERROR(VLOOKUP(B61,'Egyéni lista'!$B$4:$L$263,6,0),0)</f>
        <v>0</v>
      </c>
      <c r="H61" s="7">
        <f>IFERROR(VLOOKUP(B61,'Egyéni lista'!$B$4:$L$263,7,0),0)</f>
        <v>0</v>
      </c>
      <c r="I61" s="124">
        <f>IFERROR(VLOOKUP(B61,'Egyéni lista'!$B$4:$L$263,8,0),0)</f>
        <v>0</v>
      </c>
      <c r="J61" s="132">
        <f>IFERROR(VLOOKUP(B61,'Egyéni lista'!$B$4:$L$263,9,0),0)</f>
        <v>0</v>
      </c>
      <c r="K61" s="26">
        <f>IFERROR(VLOOKUP(B61,'Egyéni lista'!$B$4:$L$263,10,0),0)</f>
        <v>0</v>
      </c>
      <c r="L61" s="87">
        <f>IFERROR(VLOOKUP(B61,'Egyéni lista'!$B$4:$L$263,11,0),0)</f>
        <v>0</v>
      </c>
    </row>
    <row r="62" spans="1:12" ht="15" hidden="1" customHeight="1" x14ac:dyDescent="0.2">
      <c r="A62" s="80" t="s">
        <v>74</v>
      </c>
      <c r="B62" s="103"/>
      <c r="C62" s="81">
        <f>IFERROR(VLOOKUP(B62,'Egyéni lista'!$B$4:$L$263,2,0),0)</f>
        <v>0</v>
      </c>
      <c r="D62" s="82">
        <f>IFERROR(VLOOKUP(B62,'Egyéni lista'!$B$4:$L$263,3,0),0)</f>
        <v>0</v>
      </c>
      <c r="E62" s="7">
        <f>IFERROR(VLOOKUP(B62,'Egyéni lista'!$B$4:$L$263,4,0),0)</f>
        <v>0</v>
      </c>
      <c r="F62" s="7">
        <f>IFERROR(VLOOKUP(B62,'Egyéni lista'!$B$4:$L$263,5,0),0)</f>
        <v>0</v>
      </c>
      <c r="G62" s="7">
        <f>IFERROR(VLOOKUP(B62,'Egyéni lista'!$B$4:$L$263,6,0),0)</f>
        <v>0</v>
      </c>
      <c r="H62" s="7">
        <f>IFERROR(VLOOKUP(B62,'Egyéni lista'!$B$4:$L$263,7,0),0)</f>
        <v>0</v>
      </c>
      <c r="I62" s="124">
        <f>IFERROR(VLOOKUP(B62,'Egyéni lista'!$B$4:$L$263,8,0),0)</f>
        <v>0</v>
      </c>
      <c r="J62" s="132">
        <f>IFERROR(VLOOKUP(B62,'Egyéni lista'!$B$4:$L$263,9,0),0)</f>
        <v>0</v>
      </c>
      <c r="K62" s="26">
        <f>IFERROR(VLOOKUP(B62,'Egyéni lista'!$B$4:$L$263,10,0),0)</f>
        <v>0</v>
      </c>
      <c r="L62" s="87">
        <f>IFERROR(VLOOKUP(B62,'Egyéni lista'!$B$4:$L$263,11,0),0)</f>
        <v>0</v>
      </c>
    </row>
    <row r="63" spans="1:12" ht="15.75" hidden="1" customHeight="1" x14ac:dyDescent="0.2">
      <c r="A63" s="80" t="s">
        <v>75</v>
      </c>
      <c r="B63" s="103"/>
      <c r="C63" s="81">
        <f>IFERROR(VLOOKUP(B63,'Egyéni lista'!$B$4:$L$263,2,0),0)</f>
        <v>0</v>
      </c>
      <c r="D63" s="82">
        <f>IFERROR(VLOOKUP(B63,'Egyéni lista'!$B$4:$L$263,3,0),0)</f>
        <v>0</v>
      </c>
      <c r="E63" s="7">
        <f>IFERROR(VLOOKUP(B63,'Egyéni lista'!$B$4:$L$263,4,0),0)</f>
        <v>0</v>
      </c>
      <c r="F63" s="7">
        <f>IFERROR(VLOOKUP(B63,'Egyéni lista'!$B$4:$L$263,5,0),0)</f>
        <v>0</v>
      </c>
      <c r="G63" s="7">
        <f>IFERROR(VLOOKUP(B63,'Egyéni lista'!$B$4:$L$263,6,0),0)</f>
        <v>0</v>
      </c>
      <c r="H63" s="7">
        <f>IFERROR(VLOOKUP(B63,'Egyéni lista'!$B$4:$L$263,7,0),0)</f>
        <v>0</v>
      </c>
      <c r="I63" s="124">
        <f>IFERROR(VLOOKUP(B63,'Egyéni lista'!$B$4:$L$263,8,0),0)</f>
        <v>0</v>
      </c>
      <c r="J63" s="132">
        <f>IFERROR(VLOOKUP(B63,'Egyéni lista'!$B$4:$L$263,9,0),0)</f>
        <v>0</v>
      </c>
      <c r="K63" s="26">
        <f>IFERROR(VLOOKUP(B63,'Egyéni lista'!$B$4:$L$263,10,0),0)</f>
        <v>0</v>
      </c>
      <c r="L63" s="87">
        <f>IFERROR(VLOOKUP(B63,'Egyéni lista'!$B$4:$L$263,11,0),0)</f>
        <v>0</v>
      </c>
    </row>
    <row r="64" spans="1:12" ht="15" hidden="1" customHeight="1" x14ac:dyDescent="0.2">
      <c r="A64" s="80" t="s">
        <v>76</v>
      </c>
      <c r="B64" s="103"/>
      <c r="C64" s="81">
        <f>IFERROR(VLOOKUP(B64,'Egyéni lista'!$B$4:$L$263,2,0),0)</f>
        <v>0</v>
      </c>
      <c r="D64" s="82">
        <f>IFERROR(VLOOKUP(B64,'Egyéni lista'!$B$4:$L$263,3,0),0)</f>
        <v>0</v>
      </c>
      <c r="E64" s="7">
        <f>IFERROR(VLOOKUP(B64,'Egyéni lista'!$B$4:$L$263,4,0),0)</f>
        <v>0</v>
      </c>
      <c r="F64" s="7">
        <f>IFERROR(VLOOKUP(B64,'Egyéni lista'!$B$4:$L$263,5,0),0)</f>
        <v>0</v>
      </c>
      <c r="G64" s="7">
        <f>IFERROR(VLOOKUP(B64,'Egyéni lista'!$B$4:$L$263,6,0),0)</f>
        <v>0</v>
      </c>
      <c r="H64" s="7">
        <f>IFERROR(VLOOKUP(B64,'Egyéni lista'!$B$4:$L$263,7,0),0)</f>
        <v>0</v>
      </c>
      <c r="I64" s="124">
        <f>IFERROR(VLOOKUP(B64,'Egyéni lista'!$B$4:$L$263,8,0),0)</f>
        <v>0</v>
      </c>
      <c r="J64" s="132">
        <f>IFERROR(VLOOKUP(B64,'Egyéni lista'!$B$4:$L$263,9,0),0)</f>
        <v>0</v>
      </c>
      <c r="K64" s="26">
        <f>IFERROR(VLOOKUP(B64,'Egyéni lista'!$B$4:$L$263,10,0),0)</f>
        <v>0</v>
      </c>
      <c r="L64" s="87">
        <f>IFERROR(VLOOKUP(B64,'Egyéni lista'!$B$4:$L$263,11,0),0)</f>
        <v>0</v>
      </c>
    </row>
    <row r="65" spans="1:12" ht="15" hidden="1" customHeight="1" x14ac:dyDescent="0.2">
      <c r="A65" s="80" t="s">
        <v>77</v>
      </c>
      <c r="B65" s="103"/>
      <c r="C65" s="81">
        <f>IFERROR(VLOOKUP(B65,'Egyéni lista'!$B$4:$L$263,2,0),0)</f>
        <v>0</v>
      </c>
      <c r="D65" s="82">
        <f>IFERROR(VLOOKUP(B65,'Egyéni lista'!$B$4:$L$263,3,0),0)</f>
        <v>0</v>
      </c>
      <c r="E65" s="7">
        <f>IFERROR(VLOOKUP(B65,'Egyéni lista'!$B$4:$L$263,4,0),0)</f>
        <v>0</v>
      </c>
      <c r="F65" s="7">
        <f>IFERROR(VLOOKUP(B65,'Egyéni lista'!$B$4:$L$263,5,0),0)</f>
        <v>0</v>
      </c>
      <c r="G65" s="7">
        <f>IFERROR(VLOOKUP(B65,'Egyéni lista'!$B$4:$L$263,6,0),0)</f>
        <v>0</v>
      </c>
      <c r="H65" s="7">
        <f>IFERROR(VLOOKUP(B65,'Egyéni lista'!$B$4:$L$263,7,0),0)</f>
        <v>0</v>
      </c>
      <c r="I65" s="124">
        <f>IFERROR(VLOOKUP(B65,'Egyéni lista'!$B$4:$L$263,8,0),0)</f>
        <v>0</v>
      </c>
      <c r="J65" s="132">
        <f>IFERROR(VLOOKUP(B65,'Egyéni lista'!$B$4:$L$263,9,0),0)</f>
        <v>0</v>
      </c>
      <c r="K65" s="26">
        <f>IFERROR(VLOOKUP(B65,'Egyéni lista'!$B$4:$L$263,10,0),0)</f>
        <v>0</v>
      </c>
      <c r="L65" s="87">
        <f>IFERROR(VLOOKUP(B65,'Egyéni lista'!$B$4:$L$263,11,0),0)</f>
        <v>0</v>
      </c>
    </row>
    <row r="66" spans="1:12" ht="15" hidden="1" customHeight="1" x14ac:dyDescent="0.2">
      <c r="A66" s="80" t="s">
        <v>78</v>
      </c>
      <c r="B66" s="103"/>
      <c r="C66" s="81">
        <f>IFERROR(VLOOKUP(B66,'Egyéni lista'!$B$4:$L$263,2,0),0)</f>
        <v>0</v>
      </c>
      <c r="D66" s="82">
        <f>IFERROR(VLOOKUP(B66,'Egyéni lista'!$B$4:$L$263,3,0),0)</f>
        <v>0</v>
      </c>
      <c r="E66" s="7">
        <f>IFERROR(VLOOKUP(B66,'Egyéni lista'!$B$4:$L$263,4,0),0)</f>
        <v>0</v>
      </c>
      <c r="F66" s="7">
        <f>IFERROR(VLOOKUP(B66,'Egyéni lista'!$B$4:$L$263,5,0),0)</f>
        <v>0</v>
      </c>
      <c r="G66" s="7">
        <f>IFERROR(VLOOKUP(B66,'Egyéni lista'!$B$4:$L$263,6,0),0)</f>
        <v>0</v>
      </c>
      <c r="H66" s="7">
        <f>IFERROR(VLOOKUP(B66,'Egyéni lista'!$B$4:$L$263,7,0),0)</f>
        <v>0</v>
      </c>
      <c r="I66" s="124">
        <f>IFERROR(VLOOKUP(B66,'Egyéni lista'!$B$4:$L$263,8,0),0)</f>
        <v>0</v>
      </c>
      <c r="J66" s="132">
        <f>IFERROR(VLOOKUP(B66,'Egyéni lista'!$B$4:$L$263,9,0),0)</f>
        <v>0</v>
      </c>
      <c r="K66" s="26">
        <f>IFERROR(VLOOKUP(B66,'Egyéni lista'!$B$4:$L$263,10,0),0)</f>
        <v>0</v>
      </c>
      <c r="L66" s="87">
        <f>IFERROR(VLOOKUP(B66,'Egyéni lista'!$B$4:$L$263,11,0),0)</f>
        <v>0</v>
      </c>
    </row>
    <row r="67" spans="1:12" ht="15.75" hidden="1" customHeight="1" x14ac:dyDescent="0.2">
      <c r="A67" s="80" t="s">
        <v>79</v>
      </c>
      <c r="B67" s="103"/>
      <c r="C67" s="81">
        <f>IFERROR(VLOOKUP(B67,'Egyéni lista'!$B$4:$L$263,2,0),0)</f>
        <v>0</v>
      </c>
      <c r="D67" s="82">
        <f>IFERROR(VLOOKUP(B67,'Egyéni lista'!$B$4:$L$263,3,0),0)</f>
        <v>0</v>
      </c>
      <c r="E67" s="7">
        <f>IFERROR(VLOOKUP(B67,'Egyéni lista'!$B$4:$L$263,4,0),0)</f>
        <v>0</v>
      </c>
      <c r="F67" s="7">
        <f>IFERROR(VLOOKUP(B67,'Egyéni lista'!$B$4:$L$263,5,0),0)</f>
        <v>0</v>
      </c>
      <c r="G67" s="7">
        <f>IFERROR(VLOOKUP(B67,'Egyéni lista'!$B$4:$L$263,6,0),0)</f>
        <v>0</v>
      </c>
      <c r="H67" s="7">
        <f>IFERROR(VLOOKUP(B67,'Egyéni lista'!$B$4:$L$263,7,0),0)</f>
        <v>0</v>
      </c>
      <c r="I67" s="124">
        <f>IFERROR(VLOOKUP(B67,'Egyéni lista'!$B$4:$L$263,8,0),0)</f>
        <v>0</v>
      </c>
      <c r="J67" s="132">
        <f>IFERROR(VLOOKUP(B67,'Egyéni lista'!$B$4:$L$263,9,0),0)</f>
        <v>0</v>
      </c>
      <c r="K67" s="26">
        <f>IFERROR(VLOOKUP(B67,'Egyéni lista'!$B$4:$L$263,10,0),0)</f>
        <v>0</v>
      </c>
      <c r="L67" s="87">
        <f>IFERROR(VLOOKUP(B67,'Egyéni lista'!$B$4:$L$263,11,0),0)</f>
        <v>0</v>
      </c>
    </row>
    <row r="68" spans="1:12" ht="15" hidden="1" customHeight="1" x14ac:dyDescent="0.2">
      <c r="A68" s="80" t="s">
        <v>80</v>
      </c>
      <c r="B68" s="103"/>
      <c r="C68" s="81">
        <f>IFERROR(VLOOKUP(B68,'Egyéni lista'!$B$4:$L$263,2,0),0)</f>
        <v>0</v>
      </c>
      <c r="D68" s="82">
        <f>IFERROR(VLOOKUP(B68,'Egyéni lista'!$B$4:$L$263,3,0),0)</f>
        <v>0</v>
      </c>
      <c r="E68" s="7">
        <f>IFERROR(VLOOKUP(B68,'Egyéni lista'!$B$4:$L$263,4,0),0)</f>
        <v>0</v>
      </c>
      <c r="F68" s="7">
        <f>IFERROR(VLOOKUP(B68,'Egyéni lista'!$B$4:$L$263,5,0),0)</f>
        <v>0</v>
      </c>
      <c r="G68" s="7">
        <f>IFERROR(VLOOKUP(B68,'Egyéni lista'!$B$4:$L$263,6,0),0)</f>
        <v>0</v>
      </c>
      <c r="H68" s="7">
        <f>IFERROR(VLOOKUP(B68,'Egyéni lista'!$B$4:$L$263,7,0),0)</f>
        <v>0</v>
      </c>
      <c r="I68" s="124">
        <f>IFERROR(VLOOKUP(B68,'Egyéni lista'!$B$4:$L$263,8,0),0)</f>
        <v>0</v>
      </c>
      <c r="J68" s="132">
        <f>IFERROR(VLOOKUP(B68,'Egyéni lista'!$B$4:$L$263,9,0),0)</f>
        <v>0</v>
      </c>
      <c r="K68" s="26">
        <f>IFERROR(VLOOKUP(B68,'Egyéni lista'!$B$4:$L$263,10,0),0)</f>
        <v>0</v>
      </c>
      <c r="L68" s="87">
        <f>IFERROR(VLOOKUP(B68,'Egyéni lista'!$B$4:$L$263,11,0),0)</f>
        <v>0</v>
      </c>
    </row>
    <row r="69" spans="1:12" ht="15" hidden="1" customHeight="1" x14ac:dyDescent="0.2">
      <c r="A69" s="80" t="s">
        <v>81</v>
      </c>
      <c r="B69" s="103"/>
      <c r="C69" s="81">
        <f>IFERROR(VLOOKUP(B69,'Egyéni lista'!$B$4:$L$263,2,0),0)</f>
        <v>0</v>
      </c>
      <c r="D69" s="82">
        <f>IFERROR(VLOOKUP(B69,'Egyéni lista'!$B$4:$L$263,3,0),0)</f>
        <v>0</v>
      </c>
      <c r="E69" s="7">
        <f>IFERROR(VLOOKUP(B69,'Egyéni lista'!$B$4:$L$263,4,0),0)</f>
        <v>0</v>
      </c>
      <c r="F69" s="7">
        <f>IFERROR(VLOOKUP(B69,'Egyéni lista'!$B$4:$L$263,5,0),0)</f>
        <v>0</v>
      </c>
      <c r="G69" s="7">
        <f>IFERROR(VLOOKUP(B69,'Egyéni lista'!$B$4:$L$263,6,0),0)</f>
        <v>0</v>
      </c>
      <c r="H69" s="7">
        <f>IFERROR(VLOOKUP(B69,'Egyéni lista'!$B$4:$L$263,7,0),0)</f>
        <v>0</v>
      </c>
      <c r="I69" s="124">
        <f>IFERROR(VLOOKUP(B69,'Egyéni lista'!$B$4:$L$263,8,0),0)</f>
        <v>0</v>
      </c>
      <c r="J69" s="132">
        <f>IFERROR(VLOOKUP(B69,'Egyéni lista'!$B$4:$L$263,9,0),0)</f>
        <v>0</v>
      </c>
      <c r="K69" s="26">
        <f>IFERROR(VLOOKUP(B69,'Egyéni lista'!$B$4:$L$263,10,0),0)</f>
        <v>0</v>
      </c>
      <c r="L69" s="87">
        <f>IFERROR(VLOOKUP(B69,'Egyéni lista'!$B$4:$L$263,11,0),0)</f>
        <v>0</v>
      </c>
    </row>
    <row r="70" spans="1:12" ht="15" hidden="1" customHeight="1" x14ac:dyDescent="0.2">
      <c r="A70" s="80" t="s">
        <v>82</v>
      </c>
      <c r="B70" s="103"/>
      <c r="C70" s="81">
        <f>IFERROR(VLOOKUP(B70,'Egyéni lista'!$B$4:$L$263,2,0),0)</f>
        <v>0</v>
      </c>
      <c r="D70" s="82">
        <f>IFERROR(VLOOKUP(B70,'Egyéni lista'!$B$4:$L$263,3,0),0)</f>
        <v>0</v>
      </c>
      <c r="E70" s="7">
        <f>IFERROR(VLOOKUP(B70,'Egyéni lista'!$B$4:$L$263,4,0),0)</f>
        <v>0</v>
      </c>
      <c r="F70" s="7">
        <f>IFERROR(VLOOKUP(B70,'Egyéni lista'!$B$4:$L$263,5,0),0)</f>
        <v>0</v>
      </c>
      <c r="G70" s="7">
        <f>IFERROR(VLOOKUP(B70,'Egyéni lista'!$B$4:$L$263,6,0),0)</f>
        <v>0</v>
      </c>
      <c r="H70" s="7">
        <f>IFERROR(VLOOKUP(B70,'Egyéni lista'!$B$4:$L$263,7,0),0)</f>
        <v>0</v>
      </c>
      <c r="I70" s="124">
        <f>IFERROR(VLOOKUP(B70,'Egyéni lista'!$B$4:$L$263,8,0),0)</f>
        <v>0</v>
      </c>
      <c r="J70" s="132">
        <f>IFERROR(VLOOKUP(B70,'Egyéni lista'!$B$4:$L$263,9,0),0)</f>
        <v>0</v>
      </c>
      <c r="K70" s="26">
        <f>IFERROR(VLOOKUP(B70,'Egyéni lista'!$B$4:$L$263,10,0),0)</f>
        <v>0</v>
      </c>
      <c r="L70" s="87">
        <f>IFERROR(VLOOKUP(B70,'Egyéni lista'!$B$4:$L$263,11,0),0)</f>
        <v>0</v>
      </c>
    </row>
    <row r="71" spans="1:12" ht="15.75" hidden="1" customHeight="1" x14ac:dyDescent="0.2">
      <c r="A71" s="80" t="s">
        <v>83</v>
      </c>
      <c r="B71" s="103"/>
      <c r="C71" s="81">
        <f>IFERROR(VLOOKUP(B71,'Egyéni lista'!$B$4:$L$263,2,0),0)</f>
        <v>0</v>
      </c>
      <c r="D71" s="82">
        <f>IFERROR(VLOOKUP(B71,'Egyéni lista'!$B$4:$L$263,3,0),0)</f>
        <v>0</v>
      </c>
      <c r="E71" s="7">
        <f>IFERROR(VLOOKUP(B71,'Egyéni lista'!$B$4:$L$263,4,0),0)</f>
        <v>0</v>
      </c>
      <c r="F71" s="7">
        <f>IFERROR(VLOOKUP(B71,'Egyéni lista'!$B$4:$L$263,5,0),0)</f>
        <v>0</v>
      </c>
      <c r="G71" s="7">
        <f>IFERROR(VLOOKUP(B71,'Egyéni lista'!$B$4:$L$263,6,0),0)</f>
        <v>0</v>
      </c>
      <c r="H71" s="7">
        <f>IFERROR(VLOOKUP(B71,'Egyéni lista'!$B$4:$L$263,7,0),0)</f>
        <v>0</v>
      </c>
      <c r="I71" s="124">
        <f>IFERROR(VLOOKUP(B71,'Egyéni lista'!$B$4:$L$263,8,0),0)</f>
        <v>0</v>
      </c>
      <c r="J71" s="132">
        <f>IFERROR(VLOOKUP(B71,'Egyéni lista'!$B$4:$L$263,9,0),0)</f>
        <v>0</v>
      </c>
      <c r="K71" s="26">
        <f>IFERROR(VLOOKUP(B71,'Egyéni lista'!$B$4:$L$263,10,0),0)</f>
        <v>0</v>
      </c>
      <c r="L71" s="87">
        <f>IFERROR(VLOOKUP(B71,'Egyéni lista'!$B$4:$L$263,11,0),0)</f>
        <v>0</v>
      </c>
    </row>
    <row r="72" spans="1:12" ht="15" hidden="1" customHeight="1" x14ac:dyDescent="0.2">
      <c r="A72" s="80" t="s">
        <v>84</v>
      </c>
      <c r="B72" s="103"/>
      <c r="C72" s="81">
        <f>IFERROR(VLOOKUP(B72,'Egyéni lista'!$B$4:$L$263,2,0),0)</f>
        <v>0</v>
      </c>
      <c r="D72" s="82">
        <f>IFERROR(VLOOKUP(B72,'Egyéni lista'!$B$4:$L$263,3,0),0)</f>
        <v>0</v>
      </c>
      <c r="E72" s="7">
        <f>IFERROR(VLOOKUP(B72,'Egyéni lista'!$B$4:$L$263,4,0),0)</f>
        <v>0</v>
      </c>
      <c r="F72" s="7">
        <f>IFERROR(VLOOKUP(B72,'Egyéni lista'!$B$4:$L$263,5,0),0)</f>
        <v>0</v>
      </c>
      <c r="G72" s="7">
        <f>IFERROR(VLOOKUP(B72,'Egyéni lista'!$B$4:$L$263,6,0),0)</f>
        <v>0</v>
      </c>
      <c r="H72" s="7">
        <f>IFERROR(VLOOKUP(B72,'Egyéni lista'!$B$4:$L$263,7,0),0)</f>
        <v>0</v>
      </c>
      <c r="I72" s="124">
        <f>IFERROR(VLOOKUP(B72,'Egyéni lista'!$B$4:$L$263,8,0),0)</f>
        <v>0</v>
      </c>
      <c r="J72" s="132">
        <f>IFERROR(VLOOKUP(B72,'Egyéni lista'!$B$4:$L$263,9,0),0)</f>
        <v>0</v>
      </c>
      <c r="K72" s="26">
        <f>IFERROR(VLOOKUP(B72,'Egyéni lista'!$B$4:$L$263,10,0),0)</f>
        <v>0</v>
      </c>
      <c r="L72" s="87">
        <f>IFERROR(VLOOKUP(B72,'Egyéni lista'!$B$4:$L$263,11,0),0)</f>
        <v>0</v>
      </c>
    </row>
    <row r="73" spans="1:12" ht="15" hidden="1" customHeight="1" x14ac:dyDescent="0.2">
      <c r="A73" s="80" t="s">
        <v>85</v>
      </c>
      <c r="B73" s="103"/>
      <c r="C73" s="81">
        <f>IFERROR(VLOOKUP(B73,'Egyéni lista'!$B$4:$L$263,2,0),0)</f>
        <v>0</v>
      </c>
      <c r="D73" s="82">
        <f>IFERROR(VLOOKUP(B73,'Egyéni lista'!$B$4:$L$263,3,0),0)</f>
        <v>0</v>
      </c>
      <c r="E73" s="7">
        <f>IFERROR(VLOOKUP(B73,'Egyéni lista'!$B$4:$L$263,4,0),0)</f>
        <v>0</v>
      </c>
      <c r="F73" s="7">
        <f>IFERROR(VLOOKUP(B73,'Egyéni lista'!$B$4:$L$263,5,0),0)</f>
        <v>0</v>
      </c>
      <c r="G73" s="7">
        <f>IFERROR(VLOOKUP(B73,'Egyéni lista'!$B$4:$L$263,6,0),0)</f>
        <v>0</v>
      </c>
      <c r="H73" s="7">
        <f>IFERROR(VLOOKUP(B73,'Egyéni lista'!$B$4:$L$263,7,0),0)</f>
        <v>0</v>
      </c>
      <c r="I73" s="124">
        <f>IFERROR(VLOOKUP(B73,'Egyéni lista'!$B$4:$L$263,8,0),0)</f>
        <v>0</v>
      </c>
      <c r="J73" s="132">
        <f>IFERROR(VLOOKUP(B73,'Egyéni lista'!$B$4:$L$263,9,0),0)</f>
        <v>0</v>
      </c>
      <c r="K73" s="26">
        <f>IFERROR(VLOOKUP(B73,'Egyéni lista'!$B$4:$L$263,10,0),0)</f>
        <v>0</v>
      </c>
      <c r="L73" s="87">
        <f>IFERROR(VLOOKUP(B73,'Egyéni lista'!$B$4:$L$263,11,0),0)</f>
        <v>0</v>
      </c>
    </row>
    <row r="74" spans="1:12" ht="15" hidden="1" customHeight="1" x14ac:dyDescent="0.2">
      <c r="A74" s="80" t="s">
        <v>86</v>
      </c>
      <c r="B74" s="103"/>
      <c r="C74" s="81">
        <f>IFERROR(VLOOKUP(B74,'Egyéni lista'!$B$4:$L$263,2,0),0)</f>
        <v>0</v>
      </c>
      <c r="D74" s="82">
        <f>IFERROR(VLOOKUP(B74,'Egyéni lista'!$B$4:$L$263,3,0),0)</f>
        <v>0</v>
      </c>
      <c r="E74" s="7">
        <f>IFERROR(VLOOKUP(B74,'Egyéni lista'!$B$4:$L$263,4,0),0)</f>
        <v>0</v>
      </c>
      <c r="F74" s="7">
        <f>IFERROR(VLOOKUP(B74,'Egyéni lista'!$B$4:$L$263,5,0),0)</f>
        <v>0</v>
      </c>
      <c r="G74" s="7">
        <f>IFERROR(VLOOKUP(B74,'Egyéni lista'!$B$4:$L$263,6,0),0)</f>
        <v>0</v>
      </c>
      <c r="H74" s="7">
        <f>IFERROR(VLOOKUP(B74,'Egyéni lista'!$B$4:$L$263,7,0),0)</f>
        <v>0</v>
      </c>
      <c r="I74" s="124">
        <f>IFERROR(VLOOKUP(B74,'Egyéni lista'!$B$4:$L$263,8,0),0)</f>
        <v>0</v>
      </c>
      <c r="J74" s="132">
        <f>IFERROR(VLOOKUP(B74,'Egyéni lista'!$B$4:$L$263,9,0),0)</f>
        <v>0</v>
      </c>
      <c r="K74" s="26">
        <f>IFERROR(VLOOKUP(B74,'Egyéni lista'!$B$4:$L$263,10,0),0)</f>
        <v>0</v>
      </c>
      <c r="L74" s="87">
        <f>IFERROR(VLOOKUP(B74,'Egyéni lista'!$B$4:$L$263,11,0),0)</f>
        <v>0</v>
      </c>
    </row>
    <row r="75" spans="1:12" ht="15.75" hidden="1" customHeight="1" x14ac:dyDescent="0.2">
      <c r="A75" s="80" t="s">
        <v>87</v>
      </c>
      <c r="B75" s="103"/>
      <c r="C75" s="81">
        <f>IFERROR(VLOOKUP(B75,'Egyéni lista'!$B$4:$L$263,2,0),0)</f>
        <v>0</v>
      </c>
      <c r="D75" s="82">
        <f>IFERROR(VLOOKUP(B75,'Egyéni lista'!$B$4:$L$263,3,0),0)</f>
        <v>0</v>
      </c>
      <c r="E75" s="7">
        <f>IFERROR(VLOOKUP(B75,'Egyéni lista'!$B$4:$L$263,4,0),0)</f>
        <v>0</v>
      </c>
      <c r="F75" s="7">
        <f>IFERROR(VLOOKUP(B75,'Egyéni lista'!$B$4:$L$263,5,0),0)</f>
        <v>0</v>
      </c>
      <c r="G75" s="7">
        <f>IFERROR(VLOOKUP(B75,'Egyéni lista'!$B$4:$L$263,6,0),0)</f>
        <v>0</v>
      </c>
      <c r="H75" s="7">
        <f>IFERROR(VLOOKUP(B75,'Egyéni lista'!$B$4:$L$263,7,0),0)</f>
        <v>0</v>
      </c>
      <c r="I75" s="124">
        <f>IFERROR(VLOOKUP(B75,'Egyéni lista'!$B$4:$L$263,8,0),0)</f>
        <v>0</v>
      </c>
      <c r="J75" s="132">
        <f>IFERROR(VLOOKUP(B75,'Egyéni lista'!$B$4:$L$263,9,0),0)</f>
        <v>0</v>
      </c>
      <c r="K75" s="26">
        <f>IFERROR(VLOOKUP(B75,'Egyéni lista'!$B$4:$L$263,10,0),0)</f>
        <v>0</v>
      </c>
      <c r="L75" s="87">
        <f>IFERROR(VLOOKUP(B75,'Egyéni lista'!$B$4:$L$263,11,0),0)</f>
        <v>0</v>
      </c>
    </row>
    <row r="76" spans="1:12" ht="15" hidden="1" customHeight="1" x14ac:dyDescent="0.2">
      <c r="A76" s="80" t="s">
        <v>88</v>
      </c>
      <c r="B76" s="103"/>
      <c r="C76" s="81">
        <f>IFERROR(VLOOKUP(B76,'Egyéni lista'!$B$4:$L$263,2,0),0)</f>
        <v>0</v>
      </c>
      <c r="D76" s="82">
        <f>IFERROR(VLOOKUP(B76,'Egyéni lista'!$B$4:$L$263,3,0),0)</f>
        <v>0</v>
      </c>
      <c r="E76" s="7">
        <f>IFERROR(VLOOKUP(B76,'Egyéni lista'!$B$4:$L$263,4,0),0)</f>
        <v>0</v>
      </c>
      <c r="F76" s="7">
        <f>IFERROR(VLOOKUP(B76,'Egyéni lista'!$B$4:$L$263,5,0),0)</f>
        <v>0</v>
      </c>
      <c r="G76" s="7">
        <f>IFERROR(VLOOKUP(B76,'Egyéni lista'!$B$4:$L$263,6,0),0)</f>
        <v>0</v>
      </c>
      <c r="H76" s="7">
        <f>IFERROR(VLOOKUP(B76,'Egyéni lista'!$B$4:$L$263,7,0),0)</f>
        <v>0</v>
      </c>
      <c r="I76" s="124">
        <f>IFERROR(VLOOKUP(B76,'Egyéni lista'!$B$4:$L$263,8,0),0)</f>
        <v>0</v>
      </c>
      <c r="J76" s="132">
        <f>IFERROR(VLOOKUP(B76,'Egyéni lista'!$B$4:$L$263,9,0),0)</f>
        <v>0</v>
      </c>
      <c r="K76" s="26">
        <f>IFERROR(VLOOKUP(B76,'Egyéni lista'!$B$4:$L$263,10,0),0)</f>
        <v>0</v>
      </c>
      <c r="L76" s="87">
        <f>IFERROR(VLOOKUP(B76,'Egyéni lista'!$B$4:$L$263,11,0),0)</f>
        <v>0</v>
      </c>
    </row>
    <row r="77" spans="1:12" ht="15" hidden="1" customHeight="1" x14ac:dyDescent="0.2">
      <c r="A77" s="80" t="s">
        <v>89</v>
      </c>
      <c r="B77" s="103"/>
      <c r="C77" s="81">
        <f>IFERROR(VLOOKUP(B77,'Egyéni lista'!$B$4:$L$263,2,0),0)</f>
        <v>0</v>
      </c>
      <c r="D77" s="82">
        <f>IFERROR(VLOOKUP(B77,'Egyéni lista'!$B$4:$L$263,3,0),0)</f>
        <v>0</v>
      </c>
      <c r="E77" s="7">
        <f>IFERROR(VLOOKUP(B77,'Egyéni lista'!$B$4:$L$263,4,0),0)</f>
        <v>0</v>
      </c>
      <c r="F77" s="7">
        <f>IFERROR(VLOOKUP(B77,'Egyéni lista'!$B$4:$L$263,5,0),0)</f>
        <v>0</v>
      </c>
      <c r="G77" s="7">
        <f>IFERROR(VLOOKUP(B77,'Egyéni lista'!$B$4:$L$263,6,0),0)</f>
        <v>0</v>
      </c>
      <c r="H77" s="7">
        <f>IFERROR(VLOOKUP(B77,'Egyéni lista'!$B$4:$L$263,7,0),0)</f>
        <v>0</v>
      </c>
      <c r="I77" s="124">
        <f>IFERROR(VLOOKUP(B77,'Egyéni lista'!$B$4:$L$263,8,0),0)</f>
        <v>0</v>
      </c>
      <c r="J77" s="132">
        <f>IFERROR(VLOOKUP(B77,'Egyéni lista'!$B$4:$L$263,9,0),0)</f>
        <v>0</v>
      </c>
      <c r="K77" s="26">
        <f>IFERROR(VLOOKUP(B77,'Egyéni lista'!$B$4:$L$263,10,0),0)</f>
        <v>0</v>
      </c>
      <c r="L77" s="87">
        <f>IFERROR(VLOOKUP(B77,'Egyéni lista'!$B$4:$L$263,11,0),0)</f>
        <v>0</v>
      </c>
    </row>
    <row r="78" spans="1:12" ht="15" hidden="1" customHeight="1" x14ac:dyDescent="0.2">
      <c r="A78" s="80" t="s">
        <v>90</v>
      </c>
      <c r="B78" s="103"/>
      <c r="C78" s="81">
        <f>IFERROR(VLOOKUP(B78,'Egyéni lista'!$B$4:$L$263,2,0),0)</f>
        <v>0</v>
      </c>
      <c r="D78" s="82">
        <f>IFERROR(VLOOKUP(B78,'Egyéni lista'!$B$4:$L$263,3,0),0)</f>
        <v>0</v>
      </c>
      <c r="E78" s="7">
        <f>IFERROR(VLOOKUP(B78,'Egyéni lista'!$B$4:$L$263,4,0),0)</f>
        <v>0</v>
      </c>
      <c r="F78" s="7">
        <f>IFERROR(VLOOKUP(B78,'Egyéni lista'!$B$4:$L$263,5,0),0)</f>
        <v>0</v>
      </c>
      <c r="G78" s="7">
        <f>IFERROR(VLOOKUP(B78,'Egyéni lista'!$B$4:$L$263,6,0),0)</f>
        <v>0</v>
      </c>
      <c r="H78" s="7">
        <f>IFERROR(VLOOKUP(B78,'Egyéni lista'!$B$4:$L$263,7,0),0)</f>
        <v>0</v>
      </c>
      <c r="I78" s="124">
        <f>IFERROR(VLOOKUP(B78,'Egyéni lista'!$B$4:$L$263,8,0),0)</f>
        <v>0</v>
      </c>
      <c r="J78" s="132">
        <f>IFERROR(VLOOKUP(B78,'Egyéni lista'!$B$4:$L$263,9,0),0)</f>
        <v>0</v>
      </c>
      <c r="K78" s="26">
        <f>IFERROR(VLOOKUP(B78,'Egyéni lista'!$B$4:$L$263,10,0),0)</f>
        <v>0</v>
      </c>
      <c r="L78" s="87">
        <f>IFERROR(VLOOKUP(B78,'Egyéni lista'!$B$4:$L$263,11,0),0)</f>
        <v>0</v>
      </c>
    </row>
    <row r="79" spans="1:12" ht="15.75" hidden="1" customHeight="1" x14ac:dyDescent="0.2">
      <c r="A79" s="80" t="s">
        <v>91</v>
      </c>
      <c r="B79" s="103"/>
      <c r="C79" s="81">
        <f>IFERROR(VLOOKUP(B79,'Egyéni lista'!$B$4:$L$263,2,0),0)</f>
        <v>0</v>
      </c>
      <c r="D79" s="82">
        <f>IFERROR(VLOOKUP(B79,'Egyéni lista'!$B$4:$L$263,3,0),0)</f>
        <v>0</v>
      </c>
      <c r="E79" s="7">
        <f>IFERROR(VLOOKUP(B79,'Egyéni lista'!$B$4:$L$263,4,0),0)</f>
        <v>0</v>
      </c>
      <c r="F79" s="7">
        <f>IFERROR(VLOOKUP(B79,'Egyéni lista'!$B$4:$L$263,5,0),0)</f>
        <v>0</v>
      </c>
      <c r="G79" s="7">
        <f>IFERROR(VLOOKUP(B79,'Egyéni lista'!$B$4:$L$263,6,0),0)</f>
        <v>0</v>
      </c>
      <c r="H79" s="7">
        <f>IFERROR(VLOOKUP(B79,'Egyéni lista'!$B$4:$L$263,7,0),0)</f>
        <v>0</v>
      </c>
      <c r="I79" s="124">
        <f>IFERROR(VLOOKUP(B79,'Egyéni lista'!$B$4:$L$263,8,0),0)</f>
        <v>0</v>
      </c>
      <c r="J79" s="132">
        <f>IFERROR(VLOOKUP(B79,'Egyéni lista'!$B$4:$L$263,9,0),0)</f>
        <v>0</v>
      </c>
      <c r="K79" s="26">
        <f>IFERROR(VLOOKUP(B79,'Egyéni lista'!$B$4:$L$263,10,0),0)</f>
        <v>0</v>
      </c>
      <c r="L79" s="87">
        <f>IFERROR(VLOOKUP(B79,'Egyéni lista'!$B$4:$L$263,11,0),0)</f>
        <v>0</v>
      </c>
    </row>
    <row r="80" spans="1:12" ht="15" hidden="1" customHeight="1" x14ac:dyDescent="0.2">
      <c r="A80" s="80" t="s">
        <v>92</v>
      </c>
      <c r="B80" s="103"/>
      <c r="C80" s="81">
        <f>IFERROR(VLOOKUP(B80,'Egyéni lista'!$B$4:$L$263,2,0),0)</f>
        <v>0</v>
      </c>
      <c r="D80" s="82">
        <f>IFERROR(VLOOKUP(B80,'Egyéni lista'!$B$4:$L$263,3,0),0)</f>
        <v>0</v>
      </c>
      <c r="E80" s="7">
        <f>IFERROR(VLOOKUP(B80,'Egyéni lista'!$B$4:$L$263,4,0),0)</f>
        <v>0</v>
      </c>
      <c r="F80" s="7">
        <f>IFERROR(VLOOKUP(B80,'Egyéni lista'!$B$4:$L$263,5,0),0)</f>
        <v>0</v>
      </c>
      <c r="G80" s="7">
        <f>IFERROR(VLOOKUP(B80,'Egyéni lista'!$B$4:$L$263,6,0),0)</f>
        <v>0</v>
      </c>
      <c r="H80" s="7">
        <f>IFERROR(VLOOKUP(B80,'Egyéni lista'!$B$4:$L$263,7,0),0)</f>
        <v>0</v>
      </c>
      <c r="I80" s="124">
        <f>IFERROR(VLOOKUP(B80,'Egyéni lista'!$B$4:$L$263,8,0),0)</f>
        <v>0</v>
      </c>
      <c r="J80" s="132">
        <f>IFERROR(VLOOKUP(B80,'Egyéni lista'!$B$4:$L$263,9,0),0)</f>
        <v>0</v>
      </c>
      <c r="K80" s="26">
        <f>IFERROR(VLOOKUP(B80,'Egyéni lista'!$B$4:$L$263,10,0),0)</f>
        <v>0</v>
      </c>
      <c r="L80" s="87">
        <f>IFERROR(VLOOKUP(B80,'Egyéni lista'!$B$4:$L$263,11,0),0)</f>
        <v>0</v>
      </c>
    </row>
    <row r="81" spans="1:12" ht="15" hidden="1" customHeight="1" x14ac:dyDescent="0.2">
      <c r="A81" s="80" t="s">
        <v>93</v>
      </c>
      <c r="B81" s="103"/>
      <c r="C81" s="81">
        <f>IFERROR(VLOOKUP(B81,'Egyéni lista'!$B$4:$L$263,2,0),0)</f>
        <v>0</v>
      </c>
      <c r="D81" s="82">
        <f>IFERROR(VLOOKUP(B81,'Egyéni lista'!$B$4:$L$263,3,0),0)</f>
        <v>0</v>
      </c>
      <c r="E81" s="7">
        <f>IFERROR(VLOOKUP(B81,'Egyéni lista'!$B$4:$L$263,4,0),0)</f>
        <v>0</v>
      </c>
      <c r="F81" s="7">
        <f>IFERROR(VLOOKUP(B81,'Egyéni lista'!$B$4:$L$263,5,0),0)</f>
        <v>0</v>
      </c>
      <c r="G81" s="7">
        <f>IFERROR(VLOOKUP(B81,'Egyéni lista'!$B$4:$L$263,6,0),0)</f>
        <v>0</v>
      </c>
      <c r="H81" s="7">
        <f>IFERROR(VLOOKUP(B81,'Egyéni lista'!$B$4:$L$263,7,0),0)</f>
        <v>0</v>
      </c>
      <c r="I81" s="124">
        <f>IFERROR(VLOOKUP(B81,'Egyéni lista'!$B$4:$L$263,8,0),0)</f>
        <v>0</v>
      </c>
      <c r="J81" s="132">
        <f>IFERROR(VLOOKUP(B81,'Egyéni lista'!$B$4:$L$263,9,0),0)</f>
        <v>0</v>
      </c>
      <c r="K81" s="26">
        <f>IFERROR(VLOOKUP(B81,'Egyéni lista'!$B$4:$L$263,10,0),0)</f>
        <v>0</v>
      </c>
      <c r="L81" s="87">
        <f>IFERROR(VLOOKUP(B81,'Egyéni lista'!$B$4:$L$263,11,0),0)</f>
        <v>0</v>
      </c>
    </row>
    <row r="82" spans="1:12" ht="15" hidden="1" customHeight="1" x14ac:dyDescent="0.2">
      <c r="A82" s="80" t="s">
        <v>94</v>
      </c>
      <c r="B82" s="103"/>
      <c r="C82" s="81">
        <f>IFERROR(VLOOKUP(B82,'Egyéni lista'!$B$4:$L$263,2,0),0)</f>
        <v>0</v>
      </c>
      <c r="D82" s="82">
        <f>IFERROR(VLOOKUP(B82,'Egyéni lista'!$B$4:$L$263,3,0),0)</f>
        <v>0</v>
      </c>
      <c r="E82" s="7">
        <f>IFERROR(VLOOKUP(B82,'Egyéni lista'!$B$4:$L$263,4,0),0)</f>
        <v>0</v>
      </c>
      <c r="F82" s="7">
        <f>IFERROR(VLOOKUP(B82,'Egyéni lista'!$B$4:$L$263,5,0),0)</f>
        <v>0</v>
      </c>
      <c r="G82" s="7">
        <f>IFERROR(VLOOKUP(B82,'Egyéni lista'!$B$4:$L$263,6,0),0)</f>
        <v>0</v>
      </c>
      <c r="H82" s="7">
        <f>IFERROR(VLOOKUP(B82,'Egyéni lista'!$B$4:$L$263,7,0),0)</f>
        <v>0</v>
      </c>
      <c r="I82" s="124">
        <f>IFERROR(VLOOKUP(B82,'Egyéni lista'!$B$4:$L$263,8,0),0)</f>
        <v>0</v>
      </c>
      <c r="J82" s="132">
        <f>IFERROR(VLOOKUP(B82,'Egyéni lista'!$B$4:$L$263,9,0),0)</f>
        <v>0</v>
      </c>
      <c r="K82" s="26">
        <f>IFERROR(VLOOKUP(B82,'Egyéni lista'!$B$4:$L$263,10,0),0)</f>
        <v>0</v>
      </c>
      <c r="L82" s="87">
        <f>IFERROR(VLOOKUP(B82,'Egyéni lista'!$B$4:$L$263,11,0),0)</f>
        <v>0</v>
      </c>
    </row>
    <row r="83" spans="1:12" ht="15.75" hidden="1" customHeight="1" x14ac:dyDescent="0.2">
      <c r="A83" s="80" t="s">
        <v>95</v>
      </c>
      <c r="B83" s="103"/>
      <c r="C83" s="81">
        <f>IFERROR(VLOOKUP(B83,'Egyéni lista'!$B$4:$L$263,2,0),0)</f>
        <v>0</v>
      </c>
      <c r="D83" s="82">
        <f>IFERROR(VLOOKUP(B83,'Egyéni lista'!$B$4:$L$263,3,0),0)</f>
        <v>0</v>
      </c>
      <c r="E83" s="7">
        <f>IFERROR(VLOOKUP(B83,'Egyéni lista'!$B$4:$L$263,4,0),0)</f>
        <v>0</v>
      </c>
      <c r="F83" s="7">
        <f>IFERROR(VLOOKUP(B83,'Egyéni lista'!$B$4:$L$263,5,0),0)</f>
        <v>0</v>
      </c>
      <c r="G83" s="7">
        <f>IFERROR(VLOOKUP(B83,'Egyéni lista'!$B$4:$L$263,6,0),0)</f>
        <v>0</v>
      </c>
      <c r="H83" s="7">
        <f>IFERROR(VLOOKUP(B83,'Egyéni lista'!$B$4:$L$263,7,0),0)</f>
        <v>0</v>
      </c>
      <c r="I83" s="124">
        <f>IFERROR(VLOOKUP(B83,'Egyéni lista'!$B$4:$L$263,8,0),0)</f>
        <v>0</v>
      </c>
      <c r="J83" s="132">
        <f>IFERROR(VLOOKUP(B83,'Egyéni lista'!$B$4:$L$263,9,0),0)</f>
        <v>0</v>
      </c>
      <c r="K83" s="26">
        <f>IFERROR(VLOOKUP(B83,'Egyéni lista'!$B$4:$L$263,10,0),0)</f>
        <v>0</v>
      </c>
      <c r="L83" s="87">
        <f>IFERROR(VLOOKUP(B83,'Egyéni lista'!$B$4:$L$263,11,0),0)</f>
        <v>0</v>
      </c>
    </row>
    <row r="84" spans="1:12" ht="15" hidden="1" customHeight="1" x14ac:dyDescent="0.2">
      <c r="A84" s="80" t="s">
        <v>101</v>
      </c>
      <c r="B84" s="103"/>
      <c r="C84" s="81">
        <f>IFERROR(VLOOKUP(B84,'Egyéni lista'!$B$4:$L$263,2,0),0)</f>
        <v>0</v>
      </c>
      <c r="D84" s="82">
        <f>IFERROR(VLOOKUP(B84,'Egyéni lista'!$B$4:$L$263,3,0),0)</f>
        <v>0</v>
      </c>
      <c r="E84" s="7">
        <f>IFERROR(VLOOKUP(B84,'Egyéni lista'!$B$4:$L$263,4,0),0)</f>
        <v>0</v>
      </c>
      <c r="F84" s="7">
        <f>IFERROR(VLOOKUP(B84,'Egyéni lista'!$B$4:$L$263,5,0),0)</f>
        <v>0</v>
      </c>
      <c r="G84" s="7">
        <f>IFERROR(VLOOKUP(B84,'Egyéni lista'!$B$4:$L$263,6,0),0)</f>
        <v>0</v>
      </c>
      <c r="H84" s="7">
        <f>IFERROR(VLOOKUP(B84,'Egyéni lista'!$B$4:$L$263,7,0),0)</f>
        <v>0</v>
      </c>
      <c r="I84" s="124">
        <f>IFERROR(VLOOKUP(B84,'Egyéni lista'!$B$4:$L$263,8,0),0)</f>
        <v>0</v>
      </c>
      <c r="J84" s="132">
        <f>IFERROR(VLOOKUP(B84,'Egyéni lista'!$B$4:$L$263,9,0),0)</f>
        <v>0</v>
      </c>
      <c r="K84" s="26">
        <f>IFERROR(VLOOKUP(B84,'Egyéni lista'!$B$4:$L$263,10,0),0)</f>
        <v>0</v>
      </c>
      <c r="L84" s="87">
        <f>IFERROR(VLOOKUP(B84,'Egyéni lista'!$B$4:$L$263,11,0),0)</f>
        <v>0</v>
      </c>
    </row>
    <row r="85" spans="1:12" ht="15" hidden="1" customHeight="1" x14ac:dyDescent="0.2">
      <c r="A85" s="80" t="s">
        <v>102</v>
      </c>
      <c r="B85" s="103"/>
      <c r="C85" s="81">
        <f>IFERROR(VLOOKUP(B85,'Egyéni lista'!$B$4:$L$263,2,0),0)</f>
        <v>0</v>
      </c>
      <c r="D85" s="82">
        <f>IFERROR(VLOOKUP(B85,'Egyéni lista'!$B$4:$L$263,3,0),0)</f>
        <v>0</v>
      </c>
      <c r="E85" s="7">
        <f>IFERROR(VLOOKUP(B85,'Egyéni lista'!$B$4:$L$263,4,0),0)</f>
        <v>0</v>
      </c>
      <c r="F85" s="7">
        <f>IFERROR(VLOOKUP(B85,'Egyéni lista'!$B$4:$L$263,5,0),0)</f>
        <v>0</v>
      </c>
      <c r="G85" s="7">
        <f>IFERROR(VLOOKUP(B85,'Egyéni lista'!$B$4:$L$263,6,0),0)</f>
        <v>0</v>
      </c>
      <c r="H85" s="7">
        <f>IFERROR(VLOOKUP(B85,'Egyéni lista'!$B$4:$L$263,7,0),0)</f>
        <v>0</v>
      </c>
      <c r="I85" s="124">
        <f>IFERROR(VLOOKUP(B85,'Egyéni lista'!$B$4:$L$263,8,0),0)</f>
        <v>0</v>
      </c>
      <c r="J85" s="132">
        <f>IFERROR(VLOOKUP(B85,'Egyéni lista'!$B$4:$L$263,9,0),0)</f>
        <v>0</v>
      </c>
      <c r="K85" s="26">
        <f>IFERROR(VLOOKUP(B85,'Egyéni lista'!$B$4:$L$263,10,0),0)</f>
        <v>0</v>
      </c>
      <c r="L85" s="87">
        <f>IFERROR(VLOOKUP(B85,'Egyéni lista'!$B$4:$L$263,11,0),0)</f>
        <v>0</v>
      </c>
    </row>
    <row r="86" spans="1:12" ht="15" hidden="1" customHeight="1" x14ac:dyDescent="0.2">
      <c r="A86" s="80" t="s">
        <v>103</v>
      </c>
      <c r="B86" s="103"/>
      <c r="C86" s="81">
        <f>IFERROR(VLOOKUP(B86,'Egyéni lista'!$B$4:$L$263,2,0),0)</f>
        <v>0</v>
      </c>
      <c r="D86" s="82">
        <f>IFERROR(VLOOKUP(B86,'Egyéni lista'!$B$4:$L$263,3,0),0)</f>
        <v>0</v>
      </c>
      <c r="E86" s="7">
        <f>IFERROR(VLOOKUP(B86,'Egyéni lista'!$B$4:$L$263,4,0),0)</f>
        <v>0</v>
      </c>
      <c r="F86" s="7">
        <f>IFERROR(VLOOKUP(B86,'Egyéni lista'!$B$4:$L$263,5,0),0)</f>
        <v>0</v>
      </c>
      <c r="G86" s="7">
        <f>IFERROR(VLOOKUP(B86,'Egyéni lista'!$B$4:$L$263,6,0),0)</f>
        <v>0</v>
      </c>
      <c r="H86" s="7">
        <f>IFERROR(VLOOKUP(B86,'Egyéni lista'!$B$4:$L$263,7,0),0)</f>
        <v>0</v>
      </c>
      <c r="I86" s="124">
        <f>IFERROR(VLOOKUP(B86,'Egyéni lista'!$B$4:$L$263,8,0),0)</f>
        <v>0</v>
      </c>
      <c r="J86" s="132">
        <f>IFERROR(VLOOKUP(B86,'Egyéni lista'!$B$4:$L$263,9,0),0)</f>
        <v>0</v>
      </c>
      <c r="K86" s="26">
        <f>IFERROR(VLOOKUP(B86,'Egyéni lista'!$B$4:$L$263,10,0),0)</f>
        <v>0</v>
      </c>
      <c r="L86" s="87">
        <f>IFERROR(VLOOKUP(B86,'Egyéni lista'!$B$4:$L$263,11,0),0)</f>
        <v>0</v>
      </c>
    </row>
    <row r="87" spans="1:12" ht="15.75" hidden="1" customHeight="1" x14ac:dyDescent="0.2">
      <c r="A87" s="80" t="s">
        <v>104</v>
      </c>
      <c r="B87" s="103"/>
      <c r="C87" s="81">
        <f>IFERROR(VLOOKUP(B87,'Egyéni lista'!$B$4:$L$263,2,0),0)</f>
        <v>0</v>
      </c>
      <c r="D87" s="82">
        <f>IFERROR(VLOOKUP(B87,'Egyéni lista'!$B$4:$L$263,3,0),0)</f>
        <v>0</v>
      </c>
      <c r="E87" s="7">
        <f>IFERROR(VLOOKUP(B87,'Egyéni lista'!$B$4:$L$263,4,0),0)</f>
        <v>0</v>
      </c>
      <c r="F87" s="7">
        <f>IFERROR(VLOOKUP(B87,'Egyéni lista'!$B$4:$L$263,5,0),0)</f>
        <v>0</v>
      </c>
      <c r="G87" s="7">
        <f>IFERROR(VLOOKUP(B87,'Egyéni lista'!$B$4:$L$263,6,0),0)</f>
        <v>0</v>
      </c>
      <c r="H87" s="7">
        <f>IFERROR(VLOOKUP(B87,'Egyéni lista'!$B$4:$L$263,7,0),0)</f>
        <v>0</v>
      </c>
      <c r="I87" s="124">
        <f>IFERROR(VLOOKUP(B87,'Egyéni lista'!$B$4:$L$263,8,0),0)</f>
        <v>0</v>
      </c>
      <c r="J87" s="132">
        <f>IFERROR(VLOOKUP(B87,'Egyéni lista'!$B$4:$L$263,9,0),0)</f>
        <v>0</v>
      </c>
      <c r="K87" s="26">
        <f>IFERROR(VLOOKUP(B87,'Egyéni lista'!$B$4:$L$263,10,0),0)</f>
        <v>0</v>
      </c>
      <c r="L87" s="87">
        <f>IFERROR(VLOOKUP(B87,'Egyéni lista'!$B$4:$L$263,11,0),0)</f>
        <v>0</v>
      </c>
    </row>
    <row r="88" spans="1:12" ht="15" hidden="1" customHeight="1" x14ac:dyDescent="0.2">
      <c r="A88" s="80" t="s">
        <v>105</v>
      </c>
      <c r="B88" s="103"/>
      <c r="C88" s="81">
        <f>IFERROR(VLOOKUP(B88,'Egyéni lista'!$B$4:$L$263,2,0),0)</f>
        <v>0</v>
      </c>
      <c r="D88" s="82">
        <f>IFERROR(VLOOKUP(B88,'Egyéni lista'!$B$4:$L$263,3,0),0)</f>
        <v>0</v>
      </c>
      <c r="E88" s="7">
        <f>IFERROR(VLOOKUP(B88,'Egyéni lista'!$B$4:$L$263,4,0),0)</f>
        <v>0</v>
      </c>
      <c r="F88" s="7">
        <f>IFERROR(VLOOKUP(B88,'Egyéni lista'!$B$4:$L$263,5,0),0)</f>
        <v>0</v>
      </c>
      <c r="G88" s="7">
        <f>IFERROR(VLOOKUP(B88,'Egyéni lista'!$B$4:$L$263,6,0),0)</f>
        <v>0</v>
      </c>
      <c r="H88" s="7">
        <f>IFERROR(VLOOKUP(B88,'Egyéni lista'!$B$4:$L$263,7,0),0)</f>
        <v>0</v>
      </c>
      <c r="I88" s="124">
        <f>IFERROR(VLOOKUP(B88,'Egyéni lista'!$B$4:$L$263,8,0),0)</f>
        <v>0</v>
      </c>
      <c r="J88" s="132">
        <f>IFERROR(VLOOKUP(B88,'Egyéni lista'!$B$4:$L$263,9,0),0)</f>
        <v>0</v>
      </c>
      <c r="K88" s="26">
        <f>IFERROR(VLOOKUP(B88,'Egyéni lista'!$B$4:$L$263,10,0),0)</f>
        <v>0</v>
      </c>
      <c r="L88" s="87">
        <f>IFERROR(VLOOKUP(B88,'Egyéni lista'!$B$4:$L$263,11,0),0)</f>
        <v>0</v>
      </c>
    </row>
    <row r="89" spans="1:12" ht="15" hidden="1" customHeight="1" x14ac:dyDescent="0.2">
      <c r="A89" s="80" t="s">
        <v>106</v>
      </c>
      <c r="B89" s="103"/>
      <c r="C89" s="81">
        <f>IFERROR(VLOOKUP(B89,'Egyéni lista'!$B$4:$L$263,2,0),0)</f>
        <v>0</v>
      </c>
      <c r="D89" s="82">
        <f>IFERROR(VLOOKUP(B89,'Egyéni lista'!$B$4:$L$263,3,0),0)</f>
        <v>0</v>
      </c>
      <c r="E89" s="7">
        <f>IFERROR(VLOOKUP(B89,'Egyéni lista'!$B$4:$L$263,4,0),0)</f>
        <v>0</v>
      </c>
      <c r="F89" s="7">
        <f>IFERROR(VLOOKUP(B89,'Egyéni lista'!$B$4:$L$263,5,0),0)</f>
        <v>0</v>
      </c>
      <c r="G89" s="7">
        <f>IFERROR(VLOOKUP(B89,'Egyéni lista'!$B$4:$L$263,6,0),0)</f>
        <v>0</v>
      </c>
      <c r="H89" s="7">
        <f>IFERROR(VLOOKUP(B89,'Egyéni lista'!$B$4:$L$263,7,0),0)</f>
        <v>0</v>
      </c>
      <c r="I89" s="124">
        <f>IFERROR(VLOOKUP(B89,'Egyéni lista'!$B$4:$L$263,8,0),0)</f>
        <v>0</v>
      </c>
      <c r="J89" s="132">
        <f>IFERROR(VLOOKUP(B89,'Egyéni lista'!$B$4:$L$263,9,0),0)</f>
        <v>0</v>
      </c>
      <c r="K89" s="26">
        <f>IFERROR(VLOOKUP(B89,'Egyéni lista'!$B$4:$L$263,10,0),0)</f>
        <v>0</v>
      </c>
      <c r="L89" s="87">
        <f>IFERROR(VLOOKUP(B89,'Egyéni lista'!$B$4:$L$263,11,0),0)</f>
        <v>0</v>
      </c>
    </row>
    <row r="90" spans="1:12" ht="15" hidden="1" customHeight="1" x14ac:dyDescent="0.2">
      <c r="A90" s="80" t="s">
        <v>107</v>
      </c>
      <c r="B90" s="103"/>
      <c r="C90" s="81">
        <f>IFERROR(VLOOKUP(B90,'Egyéni lista'!$B$4:$L$263,2,0),0)</f>
        <v>0</v>
      </c>
      <c r="D90" s="82">
        <f>IFERROR(VLOOKUP(B90,'Egyéni lista'!$B$4:$L$263,3,0),0)</f>
        <v>0</v>
      </c>
      <c r="E90" s="7">
        <f>IFERROR(VLOOKUP(B90,'Egyéni lista'!$B$4:$L$263,4,0),0)</f>
        <v>0</v>
      </c>
      <c r="F90" s="7">
        <f>IFERROR(VLOOKUP(B90,'Egyéni lista'!$B$4:$L$263,5,0),0)</f>
        <v>0</v>
      </c>
      <c r="G90" s="7">
        <f>IFERROR(VLOOKUP(B90,'Egyéni lista'!$B$4:$L$263,6,0),0)</f>
        <v>0</v>
      </c>
      <c r="H90" s="7">
        <f>IFERROR(VLOOKUP(B90,'Egyéni lista'!$B$4:$L$263,7,0),0)</f>
        <v>0</v>
      </c>
      <c r="I90" s="124">
        <f>IFERROR(VLOOKUP(B90,'Egyéni lista'!$B$4:$L$263,8,0),0)</f>
        <v>0</v>
      </c>
      <c r="J90" s="132">
        <f>IFERROR(VLOOKUP(B90,'Egyéni lista'!$B$4:$L$263,9,0),0)</f>
        <v>0</v>
      </c>
      <c r="K90" s="26">
        <f>IFERROR(VLOOKUP(B90,'Egyéni lista'!$B$4:$L$263,10,0),0)</f>
        <v>0</v>
      </c>
      <c r="L90" s="87">
        <f>IFERROR(VLOOKUP(B90,'Egyéni lista'!$B$4:$L$263,11,0),0)</f>
        <v>0</v>
      </c>
    </row>
    <row r="91" spans="1:12" ht="15.75" hidden="1" customHeight="1" x14ac:dyDescent="0.2">
      <c r="A91" s="80" t="s">
        <v>108</v>
      </c>
      <c r="B91" s="103"/>
      <c r="C91" s="81">
        <f>IFERROR(VLOOKUP(B91,'Egyéni lista'!$B$4:$L$263,2,0),0)</f>
        <v>0</v>
      </c>
      <c r="D91" s="82">
        <f>IFERROR(VLOOKUP(B91,'Egyéni lista'!$B$4:$L$263,3,0),0)</f>
        <v>0</v>
      </c>
      <c r="E91" s="7">
        <f>IFERROR(VLOOKUP(B91,'Egyéni lista'!$B$4:$L$263,4,0),0)</f>
        <v>0</v>
      </c>
      <c r="F91" s="7">
        <f>IFERROR(VLOOKUP(B91,'Egyéni lista'!$B$4:$L$263,5,0),0)</f>
        <v>0</v>
      </c>
      <c r="G91" s="7">
        <f>IFERROR(VLOOKUP(B91,'Egyéni lista'!$B$4:$L$263,6,0),0)</f>
        <v>0</v>
      </c>
      <c r="H91" s="7">
        <f>IFERROR(VLOOKUP(B91,'Egyéni lista'!$B$4:$L$263,7,0),0)</f>
        <v>0</v>
      </c>
      <c r="I91" s="124">
        <f>IFERROR(VLOOKUP(B91,'Egyéni lista'!$B$4:$L$263,8,0),0)</f>
        <v>0</v>
      </c>
      <c r="J91" s="132">
        <f>IFERROR(VLOOKUP(B91,'Egyéni lista'!$B$4:$L$263,9,0),0)</f>
        <v>0</v>
      </c>
      <c r="K91" s="26">
        <f>IFERROR(VLOOKUP(B91,'Egyéni lista'!$B$4:$L$263,10,0),0)</f>
        <v>0</v>
      </c>
      <c r="L91" s="87">
        <f>IFERROR(VLOOKUP(B91,'Egyéni lista'!$B$4:$L$263,11,0),0)</f>
        <v>0</v>
      </c>
    </row>
    <row r="92" spans="1:12" ht="15" hidden="1" customHeight="1" x14ac:dyDescent="0.2">
      <c r="A92" s="80" t="s">
        <v>109</v>
      </c>
      <c r="B92" s="103"/>
      <c r="C92" s="81">
        <f>IFERROR(VLOOKUP(B92,'Egyéni lista'!$B$4:$L$263,2,0),0)</f>
        <v>0</v>
      </c>
      <c r="D92" s="82">
        <f>IFERROR(VLOOKUP(B92,'Egyéni lista'!$B$4:$L$263,3,0),0)</f>
        <v>0</v>
      </c>
      <c r="E92" s="7">
        <f>IFERROR(VLOOKUP(B92,'Egyéni lista'!$B$4:$L$263,4,0),0)</f>
        <v>0</v>
      </c>
      <c r="F92" s="7">
        <f>IFERROR(VLOOKUP(B92,'Egyéni lista'!$B$4:$L$263,5,0),0)</f>
        <v>0</v>
      </c>
      <c r="G92" s="7">
        <f>IFERROR(VLOOKUP(B92,'Egyéni lista'!$B$4:$L$263,6,0),0)</f>
        <v>0</v>
      </c>
      <c r="H92" s="7">
        <f>IFERROR(VLOOKUP(B92,'Egyéni lista'!$B$4:$L$263,7,0),0)</f>
        <v>0</v>
      </c>
      <c r="I92" s="124">
        <f>IFERROR(VLOOKUP(B92,'Egyéni lista'!$B$4:$L$263,8,0),0)</f>
        <v>0</v>
      </c>
      <c r="J92" s="132">
        <f>IFERROR(VLOOKUP(B92,'Egyéni lista'!$B$4:$L$263,9,0),0)</f>
        <v>0</v>
      </c>
      <c r="K92" s="26">
        <f>IFERROR(VLOOKUP(B92,'Egyéni lista'!$B$4:$L$263,10,0),0)</f>
        <v>0</v>
      </c>
      <c r="L92" s="87">
        <f>IFERROR(VLOOKUP(B92,'Egyéni lista'!$B$4:$L$263,11,0),0)</f>
        <v>0</v>
      </c>
    </row>
    <row r="93" spans="1:12" ht="15" hidden="1" customHeight="1" x14ac:dyDescent="0.2">
      <c r="A93" s="80" t="s">
        <v>110</v>
      </c>
      <c r="B93" s="103"/>
      <c r="C93" s="81">
        <f>IFERROR(VLOOKUP(B93,'Egyéni lista'!$B$4:$L$263,2,0),0)</f>
        <v>0</v>
      </c>
      <c r="D93" s="82">
        <f>IFERROR(VLOOKUP(B93,'Egyéni lista'!$B$4:$L$263,3,0),0)</f>
        <v>0</v>
      </c>
      <c r="E93" s="7">
        <f>IFERROR(VLOOKUP(B93,'Egyéni lista'!$B$4:$L$263,4,0),0)</f>
        <v>0</v>
      </c>
      <c r="F93" s="7">
        <f>IFERROR(VLOOKUP(B93,'Egyéni lista'!$B$4:$L$263,5,0),0)</f>
        <v>0</v>
      </c>
      <c r="G93" s="7">
        <f>IFERROR(VLOOKUP(B93,'Egyéni lista'!$B$4:$L$263,6,0),0)</f>
        <v>0</v>
      </c>
      <c r="H93" s="7">
        <f>IFERROR(VLOOKUP(B93,'Egyéni lista'!$B$4:$L$263,7,0),0)</f>
        <v>0</v>
      </c>
      <c r="I93" s="124">
        <f>IFERROR(VLOOKUP(B93,'Egyéni lista'!$B$4:$L$263,8,0),0)</f>
        <v>0</v>
      </c>
      <c r="J93" s="132">
        <f>IFERROR(VLOOKUP(B93,'Egyéni lista'!$B$4:$L$263,9,0),0)</f>
        <v>0</v>
      </c>
      <c r="K93" s="26">
        <f>IFERROR(VLOOKUP(B93,'Egyéni lista'!$B$4:$L$263,10,0),0)</f>
        <v>0</v>
      </c>
      <c r="L93" s="87">
        <f>IFERROR(VLOOKUP(B93,'Egyéni lista'!$B$4:$L$263,11,0),0)</f>
        <v>0</v>
      </c>
    </row>
    <row r="94" spans="1:12" ht="15" hidden="1" customHeight="1" x14ac:dyDescent="0.2">
      <c r="A94" s="80" t="s">
        <v>111</v>
      </c>
      <c r="B94" s="103"/>
      <c r="C94" s="81">
        <f>IFERROR(VLOOKUP(B94,'Egyéni lista'!$B$4:$L$263,2,0),0)</f>
        <v>0</v>
      </c>
      <c r="D94" s="82">
        <f>IFERROR(VLOOKUP(B94,'Egyéni lista'!$B$4:$L$263,3,0),0)</f>
        <v>0</v>
      </c>
      <c r="E94" s="7">
        <f>IFERROR(VLOOKUP(B94,'Egyéni lista'!$B$4:$L$263,4,0),0)</f>
        <v>0</v>
      </c>
      <c r="F94" s="7">
        <f>IFERROR(VLOOKUP(B94,'Egyéni lista'!$B$4:$L$263,5,0),0)</f>
        <v>0</v>
      </c>
      <c r="G94" s="7">
        <f>IFERROR(VLOOKUP(B94,'Egyéni lista'!$B$4:$L$263,6,0),0)</f>
        <v>0</v>
      </c>
      <c r="H94" s="7">
        <f>IFERROR(VLOOKUP(B94,'Egyéni lista'!$B$4:$L$263,7,0),0)</f>
        <v>0</v>
      </c>
      <c r="I94" s="124">
        <f>IFERROR(VLOOKUP(B94,'Egyéni lista'!$B$4:$L$263,8,0),0)</f>
        <v>0</v>
      </c>
      <c r="J94" s="132">
        <f>IFERROR(VLOOKUP(B94,'Egyéni lista'!$B$4:$L$263,9,0),0)</f>
        <v>0</v>
      </c>
      <c r="K94" s="26">
        <f>IFERROR(VLOOKUP(B94,'Egyéni lista'!$B$4:$L$263,10,0),0)</f>
        <v>0</v>
      </c>
      <c r="L94" s="87">
        <f>IFERROR(VLOOKUP(B94,'Egyéni lista'!$B$4:$L$263,11,0),0)</f>
        <v>0</v>
      </c>
    </row>
    <row r="95" spans="1:12" ht="15.75" hidden="1" customHeight="1" x14ac:dyDescent="0.2">
      <c r="A95" s="80" t="s">
        <v>112</v>
      </c>
      <c r="B95" s="103"/>
      <c r="C95" s="81">
        <f>IFERROR(VLOOKUP(B95,'Egyéni lista'!$B$4:$L$263,2,0),0)</f>
        <v>0</v>
      </c>
      <c r="D95" s="82">
        <f>IFERROR(VLOOKUP(B95,'Egyéni lista'!$B$4:$L$263,3,0),0)</f>
        <v>0</v>
      </c>
      <c r="E95" s="7">
        <f>IFERROR(VLOOKUP(B95,'Egyéni lista'!$B$4:$L$263,4,0),0)</f>
        <v>0</v>
      </c>
      <c r="F95" s="7">
        <f>IFERROR(VLOOKUP(B95,'Egyéni lista'!$B$4:$L$263,5,0),0)</f>
        <v>0</v>
      </c>
      <c r="G95" s="7">
        <f>IFERROR(VLOOKUP(B95,'Egyéni lista'!$B$4:$L$263,6,0),0)</f>
        <v>0</v>
      </c>
      <c r="H95" s="7">
        <f>IFERROR(VLOOKUP(B95,'Egyéni lista'!$B$4:$L$263,7,0),0)</f>
        <v>0</v>
      </c>
      <c r="I95" s="124">
        <f>IFERROR(VLOOKUP(B95,'Egyéni lista'!$B$4:$L$263,8,0),0)</f>
        <v>0</v>
      </c>
      <c r="J95" s="132">
        <f>IFERROR(VLOOKUP(B95,'Egyéni lista'!$B$4:$L$263,9,0),0)</f>
        <v>0</v>
      </c>
      <c r="K95" s="26">
        <f>IFERROR(VLOOKUP(B95,'Egyéni lista'!$B$4:$L$263,10,0),0)</f>
        <v>0</v>
      </c>
      <c r="L95" s="87">
        <f>IFERROR(VLOOKUP(B95,'Egyéni lista'!$B$4:$L$263,11,0),0)</f>
        <v>0</v>
      </c>
    </row>
    <row r="96" spans="1:12" ht="15" hidden="1" customHeight="1" x14ac:dyDescent="0.2">
      <c r="A96" s="80" t="s">
        <v>113</v>
      </c>
      <c r="B96" s="103"/>
      <c r="C96" s="81">
        <f>IFERROR(VLOOKUP(B96,'Egyéni lista'!$B$4:$L$263,2,0),0)</f>
        <v>0</v>
      </c>
      <c r="D96" s="82">
        <f>IFERROR(VLOOKUP(B96,'Egyéni lista'!$B$4:$L$263,3,0),0)</f>
        <v>0</v>
      </c>
      <c r="E96" s="7">
        <f>IFERROR(VLOOKUP(B96,'Egyéni lista'!$B$4:$L$263,4,0),0)</f>
        <v>0</v>
      </c>
      <c r="F96" s="7">
        <f>IFERROR(VLOOKUP(B96,'Egyéni lista'!$B$4:$L$263,5,0),0)</f>
        <v>0</v>
      </c>
      <c r="G96" s="7">
        <f>IFERROR(VLOOKUP(B96,'Egyéni lista'!$B$4:$L$263,6,0),0)</f>
        <v>0</v>
      </c>
      <c r="H96" s="7">
        <f>IFERROR(VLOOKUP(B96,'Egyéni lista'!$B$4:$L$263,7,0),0)</f>
        <v>0</v>
      </c>
      <c r="I96" s="124">
        <f>IFERROR(VLOOKUP(B96,'Egyéni lista'!$B$4:$L$263,8,0),0)</f>
        <v>0</v>
      </c>
      <c r="J96" s="132">
        <f>IFERROR(VLOOKUP(B96,'Egyéni lista'!$B$4:$L$263,9,0),0)</f>
        <v>0</v>
      </c>
      <c r="K96" s="26">
        <f>IFERROR(VLOOKUP(B96,'Egyéni lista'!$B$4:$L$263,10,0),0)</f>
        <v>0</v>
      </c>
      <c r="L96" s="87">
        <f>IFERROR(VLOOKUP(B96,'Egyéni lista'!$B$4:$L$263,11,0),0)</f>
        <v>0</v>
      </c>
    </row>
    <row r="97" spans="1:12" ht="15" hidden="1" customHeight="1" x14ac:dyDescent="0.2">
      <c r="A97" s="80" t="s">
        <v>114</v>
      </c>
      <c r="B97" s="103"/>
      <c r="C97" s="81">
        <f>IFERROR(VLOOKUP(B97,'Egyéni lista'!$B$4:$L$263,2,0),0)</f>
        <v>0</v>
      </c>
      <c r="D97" s="82">
        <f>IFERROR(VLOOKUP(B97,'Egyéni lista'!$B$4:$L$263,3,0),0)</f>
        <v>0</v>
      </c>
      <c r="E97" s="7">
        <f>IFERROR(VLOOKUP(B97,'Egyéni lista'!$B$4:$L$263,4,0),0)</f>
        <v>0</v>
      </c>
      <c r="F97" s="7">
        <f>IFERROR(VLOOKUP(B97,'Egyéni lista'!$B$4:$L$263,5,0),0)</f>
        <v>0</v>
      </c>
      <c r="G97" s="7">
        <f>IFERROR(VLOOKUP(B97,'Egyéni lista'!$B$4:$L$263,6,0),0)</f>
        <v>0</v>
      </c>
      <c r="H97" s="7">
        <f>IFERROR(VLOOKUP(B97,'Egyéni lista'!$B$4:$L$263,7,0),0)</f>
        <v>0</v>
      </c>
      <c r="I97" s="124">
        <f>IFERROR(VLOOKUP(B97,'Egyéni lista'!$B$4:$L$263,8,0),0)</f>
        <v>0</v>
      </c>
      <c r="J97" s="132">
        <f>IFERROR(VLOOKUP(B97,'Egyéni lista'!$B$4:$L$263,9,0),0)</f>
        <v>0</v>
      </c>
      <c r="K97" s="26">
        <f>IFERROR(VLOOKUP(B97,'Egyéni lista'!$B$4:$L$263,10,0),0)</f>
        <v>0</v>
      </c>
      <c r="L97" s="87">
        <f>IFERROR(VLOOKUP(B97,'Egyéni lista'!$B$4:$L$263,11,0),0)</f>
        <v>0</v>
      </c>
    </row>
    <row r="98" spans="1:12" ht="15" hidden="1" customHeight="1" x14ac:dyDescent="0.2">
      <c r="A98" s="80" t="s">
        <v>115</v>
      </c>
      <c r="B98" s="103"/>
      <c r="C98" s="81">
        <f>IFERROR(VLOOKUP(B98,'Egyéni lista'!$B$4:$L$263,2,0),0)</f>
        <v>0</v>
      </c>
      <c r="D98" s="82">
        <f>IFERROR(VLOOKUP(B98,'Egyéni lista'!$B$4:$L$263,3,0),0)</f>
        <v>0</v>
      </c>
      <c r="E98" s="7">
        <f>IFERROR(VLOOKUP(B98,'Egyéni lista'!$B$4:$L$263,4,0),0)</f>
        <v>0</v>
      </c>
      <c r="F98" s="7">
        <f>IFERROR(VLOOKUP(B98,'Egyéni lista'!$B$4:$L$263,5,0),0)</f>
        <v>0</v>
      </c>
      <c r="G98" s="7">
        <f>IFERROR(VLOOKUP(B98,'Egyéni lista'!$B$4:$L$263,6,0),0)</f>
        <v>0</v>
      </c>
      <c r="H98" s="7">
        <f>IFERROR(VLOOKUP(B98,'Egyéni lista'!$B$4:$L$263,7,0),0)</f>
        <v>0</v>
      </c>
      <c r="I98" s="124">
        <f>IFERROR(VLOOKUP(B98,'Egyéni lista'!$B$4:$L$263,8,0),0)</f>
        <v>0</v>
      </c>
      <c r="J98" s="132">
        <f>IFERROR(VLOOKUP(B98,'Egyéni lista'!$B$4:$L$263,9,0),0)</f>
        <v>0</v>
      </c>
      <c r="K98" s="26">
        <f>IFERROR(VLOOKUP(B98,'Egyéni lista'!$B$4:$L$263,10,0),0)</f>
        <v>0</v>
      </c>
      <c r="L98" s="87">
        <f>IFERROR(VLOOKUP(B98,'Egyéni lista'!$B$4:$L$263,11,0),0)</f>
        <v>0</v>
      </c>
    </row>
    <row r="99" spans="1:12" ht="15.75" hidden="1" customHeight="1" x14ac:dyDescent="0.2">
      <c r="A99" s="80" t="s">
        <v>116</v>
      </c>
      <c r="B99" s="103"/>
      <c r="C99" s="81">
        <f>IFERROR(VLOOKUP(B99,'Egyéni lista'!$B$4:$L$263,2,0),0)</f>
        <v>0</v>
      </c>
      <c r="D99" s="82">
        <f>IFERROR(VLOOKUP(B99,'Egyéni lista'!$B$4:$L$263,3,0),0)</f>
        <v>0</v>
      </c>
      <c r="E99" s="7">
        <f>IFERROR(VLOOKUP(B99,'Egyéni lista'!$B$4:$L$263,4,0),0)</f>
        <v>0</v>
      </c>
      <c r="F99" s="7">
        <f>IFERROR(VLOOKUP(B99,'Egyéni lista'!$B$4:$L$263,5,0),0)</f>
        <v>0</v>
      </c>
      <c r="G99" s="7">
        <f>IFERROR(VLOOKUP(B99,'Egyéni lista'!$B$4:$L$263,6,0),0)</f>
        <v>0</v>
      </c>
      <c r="H99" s="7">
        <f>IFERROR(VLOOKUP(B99,'Egyéni lista'!$B$4:$L$263,7,0),0)</f>
        <v>0</v>
      </c>
      <c r="I99" s="124">
        <f>IFERROR(VLOOKUP(B99,'Egyéni lista'!$B$4:$L$263,8,0),0)</f>
        <v>0</v>
      </c>
      <c r="J99" s="132">
        <f>IFERROR(VLOOKUP(B99,'Egyéni lista'!$B$4:$L$263,9,0),0)</f>
        <v>0</v>
      </c>
      <c r="K99" s="26">
        <f>IFERROR(VLOOKUP(B99,'Egyéni lista'!$B$4:$L$263,10,0),0)</f>
        <v>0</v>
      </c>
      <c r="L99" s="87">
        <f>IFERROR(VLOOKUP(B99,'Egyéni lista'!$B$4:$L$263,11,0),0)</f>
        <v>0</v>
      </c>
    </row>
    <row r="100" spans="1:12" ht="15" hidden="1" customHeight="1" x14ac:dyDescent="0.2">
      <c r="A100" s="80" t="s">
        <v>117</v>
      </c>
      <c r="B100" s="103"/>
      <c r="C100" s="81">
        <f>IFERROR(VLOOKUP(B100,'Egyéni lista'!$B$4:$L$263,2,0),0)</f>
        <v>0</v>
      </c>
      <c r="D100" s="82">
        <f>IFERROR(VLOOKUP(B100,'Egyéni lista'!$B$4:$L$263,3,0),0)</f>
        <v>0</v>
      </c>
      <c r="E100" s="7">
        <f>IFERROR(VLOOKUP(B100,'Egyéni lista'!$B$4:$L$263,4,0),0)</f>
        <v>0</v>
      </c>
      <c r="F100" s="7">
        <f>IFERROR(VLOOKUP(B100,'Egyéni lista'!$B$4:$L$263,5,0),0)</f>
        <v>0</v>
      </c>
      <c r="G100" s="7">
        <f>IFERROR(VLOOKUP(B100,'Egyéni lista'!$B$4:$L$263,6,0),0)</f>
        <v>0</v>
      </c>
      <c r="H100" s="7">
        <f>IFERROR(VLOOKUP(B100,'Egyéni lista'!$B$4:$L$263,7,0),0)</f>
        <v>0</v>
      </c>
      <c r="I100" s="124">
        <f>IFERROR(VLOOKUP(B100,'Egyéni lista'!$B$4:$L$263,8,0),0)</f>
        <v>0</v>
      </c>
      <c r="J100" s="132">
        <f>IFERROR(VLOOKUP(B100,'Egyéni lista'!$B$4:$L$263,9,0),0)</f>
        <v>0</v>
      </c>
      <c r="K100" s="26">
        <f>IFERROR(VLOOKUP(B100,'Egyéni lista'!$B$4:$L$263,10,0),0)</f>
        <v>0</v>
      </c>
      <c r="L100" s="87">
        <f>IFERROR(VLOOKUP(B100,'Egyéni lista'!$B$4:$L$263,11,0),0)</f>
        <v>0</v>
      </c>
    </row>
    <row r="101" spans="1:12" ht="15" hidden="1" customHeight="1" x14ac:dyDescent="0.2">
      <c r="A101" s="80" t="s">
        <v>118</v>
      </c>
      <c r="B101" s="103"/>
      <c r="C101" s="81">
        <f>IFERROR(VLOOKUP(B101,'Egyéni lista'!$B$4:$L$263,2,0),0)</f>
        <v>0</v>
      </c>
      <c r="D101" s="82">
        <f>IFERROR(VLOOKUP(B101,'Egyéni lista'!$B$4:$L$263,3,0),0)</f>
        <v>0</v>
      </c>
      <c r="E101" s="7">
        <f>IFERROR(VLOOKUP(B101,'Egyéni lista'!$B$4:$L$263,4,0),0)</f>
        <v>0</v>
      </c>
      <c r="F101" s="7">
        <f>IFERROR(VLOOKUP(B101,'Egyéni lista'!$B$4:$L$263,5,0),0)</f>
        <v>0</v>
      </c>
      <c r="G101" s="7">
        <f>IFERROR(VLOOKUP(B101,'Egyéni lista'!$B$4:$L$263,6,0),0)</f>
        <v>0</v>
      </c>
      <c r="H101" s="7">
        <f>IFERROR(VLOOKUP(B101,'Egyéni lista'!$B$4:$L$263,7,0),0)</f>
        <v>0</v>
      </c>
      <c r="I101" s="124">
        <f>IFERROR(VLOOKUP(B101,'Egyéni lista'!$B$4:$L$263,8,0),0)</f>
        <v>0</v>
      </c>
      <c r="J101" s="132">
        <f>IFERROR(VLOOKUP(B101,'Egyéni lista'!$B$4:$L$263,9,0),0)</f>
        <v>0</v>
      </c>
      <c r="K101" s="26">
        <f>IFERROR(VLOOKUP(B101,'Egyéni lista'!$B$4:$L$263,10,0),0)</f>
        <v>0</v>
      </c>
      <c r="L101" s="87">
        <f>IFERROR(VLOOKUP(B101,'Egyéni lista'!$B$4:$L$263,11,0),0)</f>
        <v>0</v>
      </c>
    </row>
    <row r="102" spans="1:12" ht="15" hidden="1" customHeight="1" x14ac:dyDescent="0.2">
      <c r="A102" s="80" t="s">
        <v>119</v>
      </c>
      <c r="B102" s="103"/>
      <c r="C102" s="81">
        <f>IFERROR(VLOOKUP(B102,'Egyéni lista'!$B$4:$L$263,2,0),0)</f>
        <v>0</v>
      </c>
      <c r="D102" s="82">
        <f>IFERROR(VLOOKUP(B102,'Egyéni lista'!$B$4:$L$263,3,0),0)</f>
        <v>0</v>
      </c>
      <c r="E102" s="7">
        <f>IFERROR(VLOOKUP(B102,'Egyéni lista'!$B$4:$L$263,4,0),0)</f>
        <v>0</v>
      </c>
      <c r="F102" s="7">
        <f>IFERROR(VLOOKUP(B102,'Egyéni lista'!$B$4:$L$263,5,0),0)</f>
        <v>0</v>
      </c>
      <c r="G102" s="7">
        <f>IFERROR(VLOOKUP(B102,'Egyéni lista'!$B$4:$L$263,6,0),0)</f>
        <v>0</v>
      </c>
      <c r="H102" s="7">
        <f>IFERROR(VLOOKUP(B102,'Egyéni lista'!$B$4:$L$263,7,0),0)</f>
        <v>0</v>
      </c>
      <c r="I102" s="124">
        <f>IFERROR(VLOOKUP(B102,'Egyéni lista'!$B$4:$L$263,8,0),0)</f>
        <v>0</v>
      </c>
      <c r="J102" s="132">
        <f>IFERROR(VLOOKUP(B102,'Egyéni lista'!$B$4:$L$263,9,0),0)</f>
        <v>0</v>
      </c>
      <c r="K102" s="26">
        <f>IFERROR(VLOOKUP(B102,'Egyéni lista'!$B$4:$L$263,10,0),0)</f>
        <v>0</v>
      </c>
      <c r="L102" s="87">
        <f>IFERROR(VLOOKUP(B102,'Egyéni lista'!$B$4:$L$263,11,0),0)</f>
        <v>0</v>
      </c>
    </row>
    <row r="103" spans="1:12" ht="15.75" hidden="1" customHeight="1" x14ac:dyDescent="0.2">
      <c r="A103" s="80" t="s">
        <v>120</v>
      </c>
      <c r="B103" s="103"/>
      <c r="C103" s="81">
        <f>IFERROR(VLOOKUP(B103,'Egyéni lista'!$B$4:$L$263,2,0),0)</f>
        <v>0</v>
      </c>
      <c r="D103" s="82">
        <f>IFERROR(VLOOKUP(B103,'Egyéni lista'!$B$4:$L$263,3,0),0)</f>
        <v>0</v>
      </c>
      <c r="E103" s="7">
        <f>IFERROR(VLOOKUP(B103,'Egyéni lista'!$B$4:$L$263,4,0),0)</f>
        <v>0</v>
      </c>
      <c r="F103" s="7">
        <f>IFERROR(VLOOKUP(B103,'Egyéni lista'!$B$4:$L$263,5,0),0)</f>
        <v>0</v>
      </c>
      <c r="G103" s="7">
        <f>IFERROR(VLOOKUP(B103,'Egyéni lista'!$B$4:$L$263,6,0),0)</f>
        <v>0</v>
      </c>
      <c r="H103" s="7">
        <f>IFERROR(VLOOKUP(B103,'Egyéni lista'!$B$4:$L$263,7,0),0)</f>
        <v>0</v>
      </c>
      <c r="I103" s="124">
        <f>IFERROR(VLOOKUP(B103,'Egyéni lista'!$B$4:$L$263,8,0),0)</f>
        <v>0</v>
      </c>
      <c r="J103" s="132">
        <f>IFERROR(VLOOKUP(B103,'Egyéni lista'!$B$4:$L$263,9,0),0)</f>
        <v>0</v>
      </c>
      <c r="K103" s="26">
        <f>IFERROR(VLOOKUP(B103,'Egyéni lista'!$B$4:$L$263,10,0),0)</f>
        <v>0</v>
      </c>
      <c r="L103" s="87">
        <f>IFERROR(VLOOKUP(B103,'Egyéni lista'!$B$4:$L$263,11,0),0)</f>
        <v>0</v>
      </c>
    </row>
    <row r="104" spans="1:12" ht="15" hidden="1" customHeight="1" x14ac:dyDescent="0.2">
      <c r="A104" s="80" t="s">
        <v>121</v>
      </c>
      <c r="B104" s="103"/>
      <c r="C104" s="81">
        <f>IFERROR(VLOOKUP(B104,'Egyéni lista'!$B$4:$L$263,2,0),0)</f>
        <v>0</v>
      </c>
      <c r="D104" s="82">
        <f>IFERROR(VLOOKUP(B104,'Egyéni lista'!$B$4:$L$263,3,0),0)</f>
        <v>0</v>
      </c>
      <c r="E104" s="7">
        <f>IFERROR(VLOOKUP(B104,'Egyéni lista'!$B$4:$L$263,4,0),0)</f>
        <v>0</v>
      </c>
      <c r="F104" s="7">
        <f>IFERROR(VLOOKUP(B104,'Egyéni lista'!$B$4:$L$263,5,0),0)</f>
        <v>0</v>
      </c>
      <c r="G104" s="7">
        <f>IFERROR(VLOOKUP(B104,'Egyéni lista'!$B$4:$L$263,6,0),0)</f>
        <v>0</v>
      </c>
      <c r="H104" s="7">
        <f>IFERROR(VLOOKUP(B104,'Egyéni lista'!$B$4:$L$263,7,0),0)</f>
        <v>0</v>
      </c>
      <c r="I104" s="124">
        <f>IFERROR(VLOOKUP(B104,'Egyéni lista'!$B$4:$L$263,8,0),0)</f>
        <v>0</v>
      </c>
      <c r="J104" s="132">
        <f>IFERROR(VLOOKUP(B104,'Egyéni lista'!$B$4:$L$263,9,0),0)</f>
        <v>0</v>
      </c>
      <c r="K104" s="26">
        <f>IFERROR(VLOOKUP(B104,'Egyéni lista'!$B$4:$L$263,10,0),0)</f>
        <v>0</v>
      </c>
      <c r="L104" s="87">
        <f>IFERROR(VLOOKUP(B104,'Egyéni lista'!$B$4:$L$263,11,0),0)</f>
        <v>0</v>
      </c>
    </row>
    <row r="105" spans="1:12" ht="15" hidden="1" customHeight="1" x14ac:dyDescent="0.2">
      <c r="A105" s="80" t="s">
        <v>122</v>
      </c>
      <c r="B105" s="103"/>
      <c r="C105" s="81">
        <f>IFERROR(VLOOKUP(B105,'Egyéni lista'!$B$4:$L$263,2,0),0)</f>
        <v>0</v>
      </c>
      <c r="D105" s="82">
        <f>IFERROR(VLOOKUP(B105,'Egyéni lista'!$B$4:$L$263,3,0),0)</f>
        <v>0</v>
      </c>
      <c r="E105" s="7">
        <f>IFERROR(VLOOKUP(B105,'Egyéni lista'!$B$4:$L$263,4,0),0)</f>
        <v>0</v>
      </c>
      <c r="F105" s="7">
        <f>IFERROR(VLOOKUP(B105,'Egyéni lista'!$B$4:$L$263,5,0),0)</f>
        <v>0</v>
      </c>
      <c r="G105" s="7">
        <f>IFERROR(VLOOKUP(B105,'Egyéni lista'!$B$4:$L$263,6,0),0)</f>
        <v>0</v>
      </c>
      <c r="H105" s="7">
        <f>IFERROR(VLOOKUP(B105,'Egyéni lista'!$B$4:$L$263,7,0),0)</f>
        <v>0</v>
      </c>
      <c r="I105" s="124">
        <f>IFERROR(VLOOKUP(B105,'Egyéni lista'!$B$4:$L$263,8,0),0)</f>
        <v>0</v>
      </c>
      <c r="J105" s="132">
        <f>IFERROR(VLOOKUP(B105,'Egyéni lista'!$B$4:$L$263,9,0),0)</f>
        <v>0</v>
      </c>
      <c r="K105" s="26">
        <f>IFERROR(VLOOKUP(B105,'Egyéni lista'!$B$4:$L$263,10,0),0)</f>
        <v>0</v>
      </c>
      <c r="L105" s="87">
        <f>IFERROR(VLOOKUP(B105,'Egyéni lista'!$B$4:$L$263,11,0),0)</f>
        <v>0</v>
      </c>
    </row>
    <row r="106" spans="1:12" ht="15" hidden="1" customHeight="1" x14ac:dyDescent="0.2">
      <c r="A106" s="80" t="s">
        <v>123</v>
      </c>
      <c r="B106" s="103"/>
      <c r="C106" s="81">
        <f>IFERROR(VLOOKUP(B106,'Egyéni lista'!$B$4:$L$263,2,0),0)</f>
        <v>0</v>
      </c>
      <c r="D106" s="82">
        <f>IFERROR(VLOOKUP(B106,'Egyéni lista'!$B$4:$L$263,3,0),0)</f>
        <v>0</v>
      </c>
      <c r="E106" s="7">
        <f>IFERROR(VLOOKUP(B106,'Egyéni lista'!$B$4:$L$263,4,0),0)</f>
        <v>0</v>
      </c>
      <c r="F106" s="7">
        <f>IFERROR(VLOOKUP(B106,'Egyéni lista'!$B$4:$L$263,5,0),0)</f>
        <v>0</v>
      </c>
      <c r="G106" s="7">
        <f>IFERROR(VLOOKUP(B106,'Egyéni lista'!$B$4:$L$263,6,0),0)</f>
        <v>0</v>
      </c>
      <c r="H106" s="7">
        <f>IFERROR(VLOOKUP(B106,'Egyéni lista'!$B$4:$L$263,7,0),0)</f>
        <v>0</v>
      </c>
      <c r="I106" s="124">
        <f>IFERROR(VLOOKUP(B106,'Egyéni lista'!$B$4:$L$263,8,0),0)</f>
        <v>0</v>
      </c>
      <c r="J106" s="132">
        <f>IFERROR(VLOOKUP(B106,'Egyéni lista'!$B$4:$L$263,9,0),0)</f>
        <v>0</v>
      </c>
      <c r="K106" s="26">
        <f>IFERROR(VLOOKUP(B106,'Egyéni lista'!$B$4:$L$263,10,0),0)</f>
        <v>0</v>
      </c>
      <c r="L106" s="87">
        <f>IFERROR(VLOOKUP(B106,'Egyéni lista'!$B$4:$L$263,11,0),0)</f>
        <v>0</v>
      </c>
    </row>
    <row r="107" spans="1:12" ht="15.75" hidden="1" customHeight="1" x14ac:dyDescent="0.2">
      <c r="A107" s="80" t="s">
        <v>124</v>
      </c>
      <c r="B107" s="103"/>
      <c r="C107" s="81">
        <f>IFERROR(VLOOKUP(B107,'Egyéni lista'!$B$4:$L$263,2,0),0)</f>
        <v>0</v>
      </c>
      <c r="D107" s="82">
        <f>IFERROR(VLOOKUP(B107,'Egyéni lista'!$B$4:$L$263,3,0),0)</f>
        <v>0</v>
      </c>
      <c r="E107" s="7">
        <f>IFERROR(VLOOKUP(B107,'Egyéni lista'!$B$4:$L$263,4,0),0)</f>
        <v>0</v>
      </c>
      <c r="F107" s="7">
        <f>IFERROR(VLOOKUP(B107,'Egyéni lista'!$B$4:$L$263,5,0),0)</f>
        <v>0</v>
      </c>
      <c r="G107" s="7">
        <f>IFERROR(VLOOKUP(B107,'Egyéni lista'!$B$4:$L$263,6,0),0)</f>
        <v>0</v>
      </c>
      <c r="H107" s="7">
        <f>IFERROR(VLOOKUP(B107,'Egyéni lista'!$B$4:$L$263,7,0),0)</f>
        <v>0</v>
      </c>
      <c r="I107" s="124">
        <f>IFERROR(VLOOKUP(B107,'Egyéni lista'!$B$4:$L$263,8,0),0)</f>
        <v>0</v>
      </c>
      <c r="J107" s="132">
        <f>IFERROR(VLOOKUP(B107,'Egyéni lista'!$B$4:$L$263,9,0),0)</f>
        <v>0</v>
      </c>
      <c r="K107" s="26">
        <f>IFERROR(VLOOKUP(B107,'Egyéni lista'!$B$4:$L$263,10,0),0)</f>
        <v>0</v>
      </c>
      <c r="L107" s="87">
        <f>IFERROR(VLOOKUP(B107,'Egyéni lista'!$B$4:$L$263,11,0),0)</f>
        <v>0</v>
      </c>
    </row>
    <row r="108" spans="1:12" ht="15" hidden="1" customHeight="1" x14ac:dyDescent="0.2">
      <c r="A108" s="80" t="s">
        <v>125</v>
      </c>
      <c r="B108" s="103"/>
      <c r="C108" s="81">
        <f>IFERROR(VLOOKUP(B108,'Egyéni lista'!$B$4:$L$263,2,0),0)</f>
        <v>0</v>
      </c>
      <c r="D108" s="82">
        <f>IFERROR(VLOOKUP(B108,'Egyéni lista'!$B$4:$L$263,3,0),0)</f>
        <v>0</v>
      </c>
      <c r="E108" s="7">
        <f>IFERROR(VLOOKUP(B108,'Egyéni lista'!$B$4:$L$263,4,0),0)</f>
        <v>0</v>
      </c>
      <c r="F108" s="7">
        <f>IFERROR(VLOOKUP(B108,'Egyéni lista'!$B$4:$L$263,5,0),0)</f>
        <v>0</v>
      </c>
      <c r="G108" s="7">
        <f>IFERROR(VLOOKUP(B108,'Egyéni lista'!$B$4:$L$263,6,0),0)</f>
        <v>0</v>
      </c>
      <c r="H108" s="7">
        <f>IFERROR(VLOOKUP(B108,'Egyéni lista'!$B$4:$L$263,7,0),0)</f>
        <v>0</v>
      </c>
      <c r="I108" s="124">
        <f>IFERROR(VLOOKUP(B108,'Egyéni lista'!$B$4:$L$263,8,0),0)</f>
        <v>0</v>
      </c>
      <c r="J108" s="132">
        <f>IFERROR(VLOOKUP(B108,'Egyéni lista'!$B$4:$L$263,9,0),0)</f>
        <v>0</v>
      </c>
      <c r="K108" s="26">
        <f>IFERROR(VLOOKUP(B108,'Egyéni lista'!$B$4:$L$263,10,0),0)</f>
        <v>0</v>
      </c>
      <c r="L108" s="87">
        <f>IFERROR(VLOOKUP(B108,'Egyéni lista'!$B$4:$L$263,11,0),0)</f>
        <v>0</v>
      </c>
    </row>
    <row r="109" spans="1:12" ht="15" hidden="1" customHeight="1" x14ac:dyDescent="0.2">
      <c r="A109" s="80" t="s">
        <v>126</v>
      </c>
      <c r="B109" s="103"/>
      <c r="C109" s="81">
        <f>IFERROR(VLOOKUP(B109,'Egyéni lista'!$B$4:$L$263,2,0),0)</f>
        <v>0</v>
      </c>
      <c r="D109" s="82">
        <f>IFERROR(VLOOKUP(B109,'Egyéni lista'!$B$4:$L$263,3,0),0)</f>
        <v>0</v>
      </c>
      <c r="E109" s="7">
        <f>IFERROR(VLOOKUP(B109,'Egyéni lista'!$B$4:$L$263,4,0),0)</f>
        <v>0</v>
      </c>
      <c r="F109" s="7">
        <f>IFERROR(VLOOKUP(B109,'Egyéni lista'!$B$4:$L$263,5,0),0)</f>
        <v>0</v>
      </c>
      <c r="G109" s="7">
        <f>IFERROR(VLOOKUP(B109,'Egyéni lista'!$B$4:$L$263,6,0),0)</f>
        <v>0</v>
      </c>
      <c r="H109" s="7">
        <f>IFERROR(VLOOKUP(B109,'Egyéni lista'!$B$4:$L$263,7,0),0)</f>
        <v>0</v>
      </c>
      <c r="I109" s="124">
        <f>IFERROR(VLOOKUP(B109,'Egyéni lista'!$B$4:$L$263,8,0),0)</f>
        <v>0</v>
      </c>
      <c r="J109" s="132">
        <f>IFERROR(VLOOKUP(B109,'Egyéni lista'!$B$4:$L$263,9,0),0)</f>
        <v>0</v>
      </c>
      <c r="K109" s="26">
        <f>IFERROR(VLOOKUP(B109,'Egyéni lista'!$B$4:$L$263,10,0),0)</f>
        <v>0</v>
      </c>
      <c r="L109" s="87">
        <f>IFERROR(VLOOKUP(B109,'Egyéni lista'!$B$4:$L$263,11,0),0)</f>
        <v>0</v>
      </c>
    </row>
    <row r="110" spans="1:12" ht="15" hidden="1" customHeight="1" x14ac:dyDescent="0.2">
      <c r="A110" s="80" t="s">
        <v>127</v>
      </c>
      <c r="B110" s="103"/>
      <c r="C110" s="81">
        <f>IFERROR(VLOOKUP(B110,'Egyéni lista'!$B$4:$L$263,2,0),0)</f>
        <v>0</v>
      </c>
      <c r="D110" s="82">
        <f>IFERROR(VLOOKUP(B110,'Egyéni lista'!$B$4:$L$263,3,0),0)</f>
        <v>0</v>
      </c>
      <c r="E110" s="7">
        <f>IFERROR(VLOOKUP(B110,'Egyéni lista'!$B$4:$L$263,4,0),0)</f>
        <v>0</v>
      </c>
      <c r="F110" s="7">
        <f>IFERROR(VLOOKUP(B110,'Egyéni lista'!$B$4:$L$263,5,0),0)</f>
        <v>0</v>
      </c>
      <c r="G110" s="7">
        <f>IFERROR(VLOOKUP(B110,'Egyéni lista'!$B$4:$L$263,6,0),0)</f>
        <v>0</v>
      </c>
      <c r="H110" s="7">
        <f>IFERROR(VLOOKUP(B110,'Egyéni lista'!$B$4:$L$263,7,0),0)</f>
        <v>0</v>
      </c>
      <c r="I110" s="124">
        <f>IFERROR(VLOOKUP(B110,'Egyéni lista'!$B$4:$L$263,8,0),0)</f>
        <v>0</v>
      </c>
      <c r="J110" s="132">
        <f>IFERROR(VLOOKUP(B110,'Egyéni lista'!$B$4:$L$263,9,0),0)</f>
        <v>0</v>
      </c>
      <c r="K110" s="26">
        <f>IFERROR(VLOOKUP(B110,'Egyéni lista'!$B$4:$L$263,10,0),0)</f>
        <v>0</v>
      </c>
      <c r="L110" s="87">
        <f>IFERROR(VLOOKUP(B110,'Egyéni lista'!$B$4:$L$263,11,0),0)</f>
        <v>0</v>
      </c>
    </row>
    <row r="111" spans="1:12" ht="15.75" hidden="1" customHeight="1" x14ac:dyDescent="0.2">
      <c r="A111" s="80" t="s">
        <v>128</v>
      </c>
      <c r="B111" s="103"/>
      <c r="C111" s="81">
        <f>IFERROR(VLOOKUP(B111,'Egyéni lista'!$B$4:$L$263,2,0),0)</f>
        <v>0</v>
      </c>
      <c r="D111" s="82">
        <f>IFERROR(VLOOKUP(B111,'Egyéni lista'!$B$4:$L$263,3,0),0)</f>
        <v>0</v>
      </c>
      <c r="E111" s="7">
        <f>IFERROR(VLOOKUP(B111,'Egyéni lista'!$B$4:$L$263,4,0),0)</f>
        <v>0</v>
      </c>
      <c r="F111" s="7">
        <f>IFERROR(VLOOKUP(B111,'Egyéni lista'!$B$4:$L$263,5,0),0)</f>
        <v>0</v>
      </c>
      <c r="G111" s="7">
        <f>IFERROR(VLOOKUP(B111,'Egyéni lista'!$B$4:$L$263,6,0),0)</f>
        <v>0</v>
      </c>
      <c r="H111" s="7">
        <f>IFERROR(VLOOKUP(B111,'Egyéni lista'!$B$4:$L$263,7,0),0)</f>
        <v>0</v>
      </c>
      <c r="I111" s="124">
        <f>IFERROR(VLOOKUP(B111,'Egyéni lista'!$B$4:$L$263,8,0),0)</f>
        <v>0</v>
      </c>
      <c r="J111" s="132">
        <f>IFERROR(VLOOKUP(B111,'Egyéni lista'!$B$4:$L$263,9,0),0)</f>
        <v>0</v>
      </c>
      <c r="K111" s="26">
        <f>IFERROR(VLOOKUP(B111,'Egyéni lista'!$B$4:$L$263,10,0),0)</f>
        <v>0</v>
      </c>
      <c r="L111" s="87">
        <f>IFERROR(VLOOKUP(B111,'Egyéni lista'!$B$4:$L$263,11,0),0)</f>
        <v>0</v>
      </c>
    </row>
    <row r="112" spans="1:12" ht="15" hidden="1" customHeight="1" x14ac:dyDescent="0.2">
      <c r="A112" s="80" t="s">
        <v>129</v>
      </c>
      <c r="B112" s="103"/>
      <c r="C112" s="81">
        <f>IFERROR(VLOOKUP(B112,'Egyéni lista'!$B$4:$L$263,2,0),0)</f>
        <v>0</v>
      </c>
      <c r="D112" s="82">
        <f>IFERROR(VLOOKUP(B112,'Egyéni lista'!$B$4:$L$263,3,0),0)</f>
        <v>0</v>
      </c>
      <c r="E112" s="7">
        <f>IFERROR(VLOOKUP(B112,'Egyéni lista'!$B$4:$L$263,4,0),0)</f>
        <v>0</v>
      </c>
      <c r="F112" s="7">
        <f>IFERROR(VLOOKUP(B112,'Egyéni lista'!$B$4:$L$263,5,0),0)</f>
        <v>0</v>
      </c>
      <c r="G112" s="7">
        <f>IFERROR(VLOOKUP(B112,'Egyéni lista'!$B$4:$L$263,6,0),0)</f>
        <v>0</v>
      </c>
      <c r="H112" s="7">
        <f>IFERROR(VLOOKUP(B112,'Egyéni lista'!$B$4:$L$263,7,0),0)</f>
        <v>0</v>
      </c>
      <c r="I112" s="124">
        <f>IFERROR(VLOOKUP(B112,'Egyéni lista'!$B$4:$L$263,8,0),0)</f>
        <v>0</v>
      </c>
      <c r="J112" s="132">
        <f>IFERROR(VLOOKUP(B112,'Egyéni lista'!$B$4:$L$263,9,0),0)</f>
        <v>0</v>
      </c>
      <c r="K112" s="26">
        <f>IFERROR(VLOOKUP(B112,'Egyéni lista'!$B$4:$L$263,10,0),0)</f>
        <v>0</v>
      </c>
      <c r="L112" s="87">
        <f>IFERROR(VLOOKUP(B112,'Egyéni lista'!$B$4:$L$263,11,0),0)</f>
        <v>0</v>
      </c>
    </row>
    <row r="113" spans="1:12" ht="15" hidden="1" customHeight="1" x14ac:dyDescent="0.2">
      <c r="A113" s="80" t="s">
        <v>130</v>
      </c>
      <c r="B113" s="103"/>
      <c r="C113" s="81">
        <f>IFERROR(VLOOKUP(B113,'Egyéni lista'!$B$4:$L$263,2,0),0)</f>
        <v>0</v>
      </c>
      <c r="D113" s="82">
        <f>IFERROR(VLOOKUP(B113,'Egyéni lista'!$B$4:$L$263,3,0),0)</f>
        <v>0</v>
      </c>
      <c r="E113" s="7">
        <f>IFERROR(VLOOKUP(B113,'Egyéni lista'!$B$4:$L$263,4,0),0)</f>
        <v>0</v>
      </c>
      <c r="F113" s="7">
        <f>IFERROR(VLOOKUP(B113,'Egyéni lista'!$B$4:$L$263,5,0),0)</f>
        <v>0</v>
      </c>
      <c r="G113" s="7">
        <f>IFERROR(VLOOKUP(B113,'Egyéni lista'!$B$4:$L$263,6,0),0)</f>
        <v>0</v>
      </c>
      <c r="H113" s="7">
        <f>IFERROR(VLOOKUP(B113,'Egyéni lista'!$B$4:$L$263,7,0),0)</f>
        <v>0</v>
      </c>
      <c r="I113" s="124">
        <f>IFERROR(VLOOKUP(B113,'Egyéni lista'!$B$4:$L$263,8,0),0)</f>
        <v>0</v>
      </c>
      <c r="J113" s="132">
        <f>IFERROR(VLOOKUP(B113,'Egyéni lista'!$B$4:$L$263,9,0),0)</f>
        <v>0</v>
      </c>
      <c r="K113" s="26">
        <f>IFERROR(VLOOKUP(B113,'Egyéni lista'!$B$4:$L$263,10,0),0)</f>
        <v>0</v>
      </c>
      <c r="L113" s="87">
        <f>IFERROR(VLOOKUP(B113,'Egyéni lista'!$B$4:$L$263,11,0),0)</f>
        <v>0</v>
      </c>
    </row>
    <row r="114" spans="1:12" ht="15" hidden="1" customHeight="1" x14ac:dyDescent="0.2">
      <c r="A114" s="80" t="s">
        <v>131</v>
      </c>
      <c r="B114" s="103"/>
      <c r="C114" s="81">
        <f>IFERROR(VLOOKUP(B114,'Egyéni lista'!$B$4:$L$263,2,0),0)</f>
        <v>0</v>
      </c>
      <c r="D114" s="82">
        <f>IFERROR(VLOOKUP(B114,'Egyéni lista'!$B$4:$L$263,3,0),0)</f>
        <v>0</v>
      </c>
      <c r="E114" s="7">
        <f>IFERROR(VLOOKUP(B114,'Egyéni lista'!$B$4:$L$263,4,0),0)</f>
        <v>0</v>
      </c>
      <c r="F114" s="7">
        <f>IFERROR(VLOOKUP(B114,'Egyéni lista'!$B$4:$L$263,5,0),0)</f>
        <v>0</v>
      </c>
      <c r="G114" s="7">
        <f>IFERROR(VLOOKUP(B114,'Egyéni lista'!$B$4:$L$263,6,0),0)</f>
        <v>0</v>
      </c>
      <c r="H114" s="7">
        <f>IFERROR(VLOOKUP(B114,'Egyéni lista'!$B$4:$L$263,7,0),0)</f>
        <v>0</v>
      </c>
      <c r="I114" s="124">
        <f>IFERROR(VLOOKUP(B114,'Egyéni lista'!$B$4:$L$263,8,0),0)</f>
        <v>0</v>
      </c>
      <c r="J114" s="132">
        <f>IFERROR(VLOOKUP(B114,'Egyéni lista'!$B$4:$L$263,9,0),0)</f>
        <v>0</v>
      </c>
      <c r="K114" s="26">
        <f>IFERROR(VLOOKUP(B114,'Egyéni lista'!$B$4:$L$263,10,0),0)</f>
        <v>0</v>
      </c>
      <c r="L114" s="87">
        <f>IFERROR(VLOOKUP(B114,'Egyéni lista'!$B$4:$L$263,11,0),0)</f>
        <v>0</v>
      </c>
    </row>
    <row r="115" spans="1:12" ht="15.75" hidden="1" customHeight="1" x14ac:dyDescent="0.2">
      <c r="A115" s="80" t="s">
        <v>132</v>
      </c>
      <c r="B115" s="103"/>
      <c r="C115" s="81">
        <f>IFERROR(VLOOKUP(B115,'Egyéni lista'!$B$4:$L$263,2,0),0)</f>
        <v>0</v>
      </c>
      <c r="D115" s="82">
        <f>IFERROR(VLOOKUP(B115,'Egyéni lista'!$B$4:$L$263,3,0),0)</f>
        <v>0</v>
      </c>
      <c r="E115" s="7">
        <f>IFERROR(VLOOKUP(B115,'Egyéni lista'!$B$4:$L$263,4,0),0)</f>
        <v>0</v>
      </c>
      <c r="F115" s="7">
        <f>IFERROR(VLOOKUP(B115,'Egyéni lista'!$B$4:$L$263,5,0),0)</f>
        <v>0</v>
      </c>
      <c r="G115" s="7">
        <f>IFERROR(VLOOKUP(B115,'Egyéni lista'!$B$4:$L$263,6,0),0)</f>
        <v>0</v>
      </c>
      <c r="H115" s="7">
        <f>IFERROR(VLOOKUP(B115,'Egyéni lista'!$B$4:$L$263,7,0),0)</f>
        <v>0</v>
      </c>
      <c r="I115" s="124">
        <f>IFERROR(VLOOKUP(B115,'Egyéni lista'!$B$4:$L$263,8,0),0)</f>
        <v>0</v>
      </c>
      <c r="J115" s="132">
        <f>IFERROR(VLOOKUP(B115,'Egyéni lista'!$B$4:$L$263,9,0),0)</f>
        <v>0</v>
      </c>
      <c r="K115" s="26">
        <f>IFERROR(VLOOKUP(B115,'Egyéni lista'!$B$4:$L$263,10,0),0)</f>
        <v>0</v>
      </c>
      <c r="L115" s="87">
        <f>IFERROR(VLOOKUP(B115,'Egyéni lista'!$B$4:$L$263,11,0),0)</f>
        <v>0</v>
      </c>
    </row>
    <row r="116" spans="1:12" ht="15" hidden="1" customHeight="1" x14ac:dyDescent="0.2">
      <c r="A116" s="80" t="s">
        <v>133</v>
      </c>
      <c r="B116" s="103"/>
      <c r="C116" s="81">
        <f>IFERROR(VLOOKUP(B116,'Egyéni lista'!$B$4:$L$263,2,0),0)</f>
        <v>0</v>
      </c>
      <c r="D116" s="82">
        <f>IFERROR(VLOOKUP(B116,'Egyéni lista'!$B$4:$L$263,3,0),0)</f>
        <v>0</v>
      </c>
      <c r="E116" s="7">
        <f>IFERROR(VLOOKUP(B116,'Egyéni lista'!$B$4:$L$263,4,0),0)</f>
        <v>0</v>
      </c>
      <c r="F116" s="7">
        <f>IFERROR(VLOOKUP(B116,'Egyéni lista'!$B$4:$L$263,5,0),0)</f>
        <v>0</v>
      </c>
      <c r="G116" s="7">
        <f>IFERROR(VLOOKUP(B116,'Egyéni lista'!$B$4:$L$263,6,0),0)</f>
        <v>0</v>
      </c>
      <c r="H116" s="7">
        <f>IFERROR(VLOOKUP(B116,'Egyéni lista'!$B$4:$L$263,7,0),0)</f>
        <v>0</v>
      </c>
      <c r="I116" s="124">
        <f>IFERROR(VLOOKUP(B116,'Egyéni lista'!$B$4:$L$263,8,0),0)</f>
        <v>0</v>
      </c>
      <c r="J116" s="132">
        <f>IFERROR(VLOOKUP(B116,'Egyéni lista'!$B$4:$L$263,9,0),0)</f>
        <v>0</v>
      </c>
      <c r="K116" s="26">
        <f>IFERROR(VLOOKUP(B116,'Egyéni lista'!$B$4:$L$263,10,0),0)</f>
        <v>0</v>
      </c>
      <c r="L116" s="87">
        <f>IFERROR(VLOOKUP(B116,'Egyéni lista'!$B$4:$L$263,11,0),0)</f>
        <v>0</v>
      </c>
    </row>
    <row r="117" spans="1:12" ht="15" hidden="1" customHeight="1" x14ac:dyDescent="0.2">
      <c r="A117" s="80" t="s">
        <v>134</v>
      </c>
      <c r="B117" s="103"/>
      <c r="C117" s="81">
        <f>IFERROR(VLOOKUP(B117,'Egyéni lista'!$B$4:$L$263,2,0),0)</f>
        <v>0</v>
      </c>
      <c r="D117" s="82">
        <f>IFERROR(VLOOKUP(B117,'Egyéni lista'!$B$4:$L$263,3,0),0)</f>
        <v>0</v>
      </c>
      <c r="E117" s="7">
        <f>IFERROR(VLOOKUP(B117,'Egyéni lista'!$B$4:$L$263,4,0),0)</f>
        <v>0</v>
      </c>
      <c r="F117" s="7">
        <f>IFERROR(VLOOKUP(B117,'Egyéni lista'!$B$4:$L$263,5,0),0)</f>
        <v>0</v>
      </c>
      <c r="G117" s="7">
        <f>IFERROR(VLOOKUP(B117,'Egyéni lista'!$B$4:$L$263,6,0),0)</f>
        <v>0</v>
      </c>
      <c r="H117" s="7">
        <f>IFERROR(VLOOKUP(B117,'Egyéni lista'!$B$4:$L$263,7,0),0)</f>
        <v>0</v>
      </c>
      <c r="I117" s="124">
        <f>IFERROR(VLOOKUP(B117,'Egyéni lista'!$B$4:$L$263,8,0),0)</f>
        <v>0</v>
      </c>
      <c r="J117" s="132">
        <f>IFERROR(VLOOKUP(B117,'Egyéni lista'!$B$4:$L$263,9,0),0)</f>
        <v>0</v>
      </c>
      <c r="K117" s="26">
        <f>IFERROR(VLOOKUP(B117,'Egyéni lista'!$B$4:$L$263,10,0),0)</f>
        <v>0</v>
      </c>
      <c r="L117" s="87">
        <f>IFERROR(VLOOKUP(B117,'Egyéni lista'!$B$4:$L$263,11,0),0)</f>
        <v>0</v>
      </c>
    </row>
    <row r="118" spans="1:12" ht="15" hidden="1" customHeight="1" x14ac:dyDescent="0.2">
      <c r="A118" s="80" t="s">
        <v>135</v>
      </c>
      <c r="B118" s="103"/>
      <c r="C118" s="81">
        <f>IFERROR(VLOOKUP(B118,'Egyéni lista'!$B$4:$L$263,2,0),0)</f>
        <v>0</v>
      </c>
      <c r="D118" s="82">
        <f>IFERROR(VLOOKUP(B118,'Egyéni lista'!$B$4:$L$263,3,0),0)</f>
        <v>0</v>
      </c>
      <c r="E118" s="7">
        <f>IFERROR(VLOOKUP(B118,'Egyéni lista'!$B$4:$L$263,4,0),0)</f>
        <v>0</v>
      </c>
      <c r="F118" s="7">
        <f>IFERROR(VLOOKUP(B118,'Egyéni lista'!$B$4:$L$263,5,0),0)</f>
        <v>0</v>
      </c>
      <c r="G118" s="7">
        <f>IFERROR(VLOOKUP(B118,'Egyéni lista'!$B$4:$L$263,6,0),0)</f>
        <v>0</v>
      </c>
      <c r="H118" s="7">
        <f>IFERROR(VLOOKUP(B118,'Egyéni lista'!$B$4:$L$263,7,0),0)</f>
        <v>0</v>
      </c>
      <c r="I118" s="124">
        <f>IFERROR(VLOOKUP(B118,'Egyéni lista'!$B$4:$L$263,8,0),0)</f>
        <v>0</v>
      </c>
      <c r="J118" s="132">
        <f>IFERROR(VLOOKUP(B118,'Egyéni lista'!$B$4:$L$263,9,0),0)</f>
        <v>0</v>
      </c>
      <c r="K118" s="26">
        <f>IFERROR(VLOOKUP(B118,'Egyéni lista'!$B$4:$L$263,10,0),0)</f>
        <v>0</v>
      </c>
      <c r="L118" s="87">
        <f>IFERROR(VLOOKUP(B118,'Egyéni lista'!$B$4:$L$263,11,0),0)</f>
        <v>0</v>
      </c>
    </row>
    <row r="119" spans="1:12" ht="15.75" hidden="1" customHeight="1" x14ac:dyDescent="0.2">
      <c r="A119" s="80" t="s">
        <v>136</v>
      </c>
      <c r="B119" s="103"/>
      <c r="C119" s="81">
        <f>IFERROR(VLOOKUP(B119,'Egyéni lista'!$B$4:$L$263,2,0),0)</f>
        <v>0</v>
      </c>
      <c r="D119" s="82">
        <f>IFERROR(VLOOKUP(B119,'Egyéni lista'!$B$4:$L$263,3,0),0)</f>
        <v>0</v>
      </c>
      <c r="E119" s="7">
        <f>IFERROR(VLOOKUP(B119,'Egyéni lista'!$B$4:$L$263,4,0),0)</f>
        <v>0</v>
      </c>
      <c r="F119" s="7">
        <f>IFERROR(VLOOKUP(B119,'Egyéni lista'!$B$4:$L$263,5,0),0)</f>
        <v>0</v>
      </c>
      <c r="G119" s="7">
        <f>IFERROR(VLOOKUP(B119,'Egyéni lista'!$B$4:$L$263,6,0),0)</f>
        <v>0</v>
      </c>
      <c r="H119" s="7">
        <f>IFERROR(VLOOKUP(B119,'Egyéni lista'!$B$4:$L$263,7,0),0)</f>
        <v>0</v>
      </c>
      <c r="I119" s="124">
        <f>IFERROR(VLOOKUP(B119,'Egyéni lista'!$B$4:$L$263,8,0),0)</f>
        <v>0</v>
      </c>
      <c r="J119" s="132">
        <f>IFERROR(VLOOKUP(B119,'Egyéni lista'!$B$4:$L$263,9,0),0)</f>
        <v>0</v>
      </c>
      <c r="K119" s="26">
        <f>IFERROR(VLOOKUP(B119,'Egyéni lista'!$B$4:$L$263,10,0),0)</f>
        <v>0</v>
      </c>
      <c r="L119" s="87">
        <f>IFERROR(VLOOKUP(B119,'Egyéni lista'!$B$4:$L$263,11,0),0)</f>
        <v>0</v>
      </c>
    </row>
    <row r="120" spans="1:12" ht="15" hidden="1" customHeight="1" x14ac:dyDescent="0.2">
      <c r="A120" s="80" t="s">
        <v>137</v>
      </c>
      <c r="B120" s="103"/>
      <c r="C120" s="81">
        <f>IFERROR(VLOOKUP(B120,'Egyéni lista'!$B$4:$L$263,2,0),0)</f>
        <v>0</v>
      </c>
      <c r="D120" s="82">
        <f>IFERROR(VLOOKUP(B120,'Egyéni lista'!$B$4:$L$263,3,0),0)</f>
        <v>0</v>
      </c>
      <c r="E120" s="7">
        <f>IFERROR(VLOOKUP(B120,'Egyéni lista'!$B$4:$L$263,4,0),0)</f>
        <v>0</v>
      </c>
      <c r="F120" s="7">
        <f>IFERROR(VLOOKUP(B120,'Egyéni lista'!$B$4:$L$263,5,0),0)</f>
        <v>0</v>
      </c>
      <c r="G120" s="7">
        <f>IFERROR(VLOOKUP(B120,'Egyéni lista'!$B$4:$L$263,6,0),0)</f>
        <v>0</v>
      </c>
      <c r="H120" s="7">
        <f>IFERROR(VLOOKUP(B120,'Egyéni lista'!$B$4:$L$263,7,0),0)</f>
        <v>0</v>
      </c>
      <c r="I120" s="124">
        <f>IFERROR(VLOOKUP(B120,'Egyéni lista'!$B$4:$L$263,8,0),0)</f>
        <v>0</v>
      </c>
      <c r="J120" s="132">
        <f>IFERROR(VLOOKUP(B120,'Egyéni lista'!$B$4:$L$263,9,0),0)</f>
        <v>0</v>
      </c>
      <c r="K120" s="26">
        <f>IFERROR(VLOOKUP(B120,'Egyéni lista'!$B$4:$L$263,10,0),0)</f>
        <v>0</v>
      </c>
      <c r="L120" s="87">
        <f>IFERROR(VLOOKUP(B120,'Egyéni lista'!$B$4:$L$263,11,0),0)</f>
        <v>0</v>
      </c>
    </row>
    <row r="121" spans="1:12" ht="15" hidden="1" customHeight="1" x14ac:dyDescent="0.2">
      <c r="A121" s="80" t="s">
        <v>138</v>
      </c>
      <c r="B121" s="103"/>
      <c r="C121" s="81">
        <f>IFERROR(VLOOKUP(B121,'Egyéni lista'!$B$4:$L$263,2,0),0)</f>
        <v>0</v>
      </c>
      <c r="D121" s="82">
        <f>IFERROR(VLOOKUP(B121,'Egyéni lista'!$B$4:$L$263,3,0),0)</f>
        <v>0</v>
      </c>
      <c r="E121" s="7">
        <f>IFERROR(VLOOKUP(B121,'Egyéni lista'!$B$4:$L$263,4,0),0)</f>
        <v>0</v>
      </c>
      <c r="F121" s="7">
        <f>IFERROR(VLOOKUP(B121,'Egyéni lista'!$B$4:$L$263,5,0),0)</f>
        <v>0</v>
      </c>
      <c r="G121" s="7">
        <f>IFERROR(VLOOKUP(B121,'Egyéni lista'!$B$4:$L$263,6,0),0)</f>
        <v>0</v>
      </c>
      <c r="H121" s="7">
        <f>IFERROR(VLOOKUP(B121,'Egyéni lista'!$B$4:$L$263,7,0),0)</f>
        <v>0</v>
      </c>
      <c r="I121" s="124">
        <f>IFERROR(VLOOKUP(B121,'Egyéni lista'!$B$4:$L$263,8,0),0)</f>
        <v>0</v>
      </c>
      <c r="J121" s="132">
        <f>IFERROR(VLOOKUP(B121,'Egyéni lista'!$B$4:$L$263,9,0),0)</f>
        <v>0</v>
      </c>
      <c r="K121" s="26">
        <f>IFERROR(VLOOKUP(B121,'Egyéni lista'!$B$4:$L$263,10,0),0)</f>
        <v>0</v>
      </c>
      <c r="L121" s="87">
        <f>IFERROR(VLOOKUP(B121,'Egyéni lista'!$B$4:$L$263,11,0),0)</f>
        <v>0</v>
      </c>
    </row>
    <row r="122" spans="1:12" ht="15" hidden="1" customHeight="1" x14ac:dyDescent="0.2">
      <c r="A122" s="80" t="s">
        <v>139</v>
      </c>
      <c r="B122" s="103"/>
      <c r="C122" s="81">
        <f>IFERROR(VLOOKUP(B122,'Egyéni lista'!$B$4:$L$263,2,0),0)</f>
        <v>0</v>
      </c>
      <c r="D122" s="82">
        <f>IFERROR(VLOOKUP(B122,'Egyéni lista'!$B$4:$L$263,3,0),0)</f>
        <v>0</v>
      </c>
      <c r="E122" s="7">
        <f>IFERROR(VLOOKUP(B122,'Egyéni lista'!$B$4:$L$263,4,0),0)</f>
        <v>0</v>
      </c>
      <c r="F122" s="7">
        <f>IFERROR(VLOOKUP(B122,'Egyéni lista'!$B$4:$L$263,5,0),0)</f>
        <v>0</v>
      </c>
      <c r="G122" s="7">
        <f>IFERROR(VLOOKUP(B122,'Egyéni lista'!$B$4:$L$263,6,0),0)</f>
        <v>0</v>
      </c>
      <c r="H122" s="7">
        <f>IFERROR(VLOOKUP(B122,'Egyéni lista'!$B$4:$L$263,7,0),0)</f>
        <v>0</v>
      </c>
      <c r="I122" s="124">
        <f>IFERROR(VLOOKUP(B122,'Egyéni lista'!$B$4:$L$263,8,0),0)</f>
        <v>0</v>
      </c>
      <c r="J122" s="132">
        <f>IFERROR(VLOOKUP(B122,'Egyéni lista'!$B$4:$L$263,9,0),0)</f>
        <v>0</v>
      </c>
      <c r="K122" s="26">
        <f>IFERROR(VLOOKUP(B122,'Egyéni lista'!$B$4:$L$263,10,0),0)</f>
        <v>0</v>
      </c>
      <c r="L122" s="87">
        <f>IFERROR(VLOOKUP(B122,'Egyéni lista'!$B$4:$L$263,11,0),0)</f>
        <v>0</v>
      </c>
    </row>
    <row r="123" spans="1:12" ht="15.75" hidden="1" customHeight="1" x14ac:dyDescent="0.2">
      <c r="A123" s="80" t="s">
        <v>140</v>
      </c>
      <c r="B123" s="103"/>
      <c r="C123" s="81">
        <f>IFERROR(VLOOKUP(B123,'Egyéni lista'!$B$4:$L$263,2,0),0)</f>
        <v>0</v>
      </c>
      <c r="D123" s="82">
        <f>IFERROR(VLOOKUP(B123,'Egyéni lista'!$B$4:$L$263,3,0),0)</f>
        <v>0</v>
      </c>
      <c r="E123" s="7">
        <f>IFERROR(VLOOKUP(B123,'Egyéni lista'!$B$4:$L$263,4,0),0)</f>
        <v>0</v>
      </c>
      <c r="F123" s="7">
        <f>IFERROR(VLOOKUP(B123,'Egyéni lista'!$B$4:$L$263,5,0),0)</f>
        <v>0</v>
      </c>
      <c r="G123" s="7">
        <f>IFERROR(VLOOKUP(B123,'Egyéni lista'!$B$4:$L$263,6,0),0)</f>
        <v>0</v>
      </c>
      <c r="H123" s="7">
        <f>IFERROR(VLOOKUP(B123,'Egyéni lista'!$B$4:$L$263,7,0),0)</f>
        <v>0</v>
      </c>
      <c r="I123" s="124">
        <f>IFERROR(VLOOKUP(B123,'Egyéni lista'!$B$4:$L$263,8,0),0)</f>
        <v>0</v>
      </c>
      <c r="J123" s="132">
        <f>IFERROR(VLOOKUP(B123,'Egyéni lista'!$B$4:$L$263,9,0),0)</f>
        <v>0</v>
      </c>
      <c r="K123" s="26">
        <f>IFERROR(VLOOKUP(B123,'Egyéni lista'!$B$4:$L$263,10,0),0)</f>
        <v>0</v>
      </c>
      <c r="L123" s="87">
        <f>IFERROR(VLOOKUP(B123,'Egyéni lista'!$B$4:$L$263,11,0),0)</f>
        <v>0</v>
      </c>
    </row>
    <row r="124" spans="1:12" ht="15" hidden="1" customHeight="1" x14ac:dyDescent="0.2">
      <c r="A124" s="80" t="s">
        <v>141</v>
      </c>
      <c r="B124" s="103"/>
      <c r="C124" s="81">
        <f>IFERROR(VLOOKUP(B124,'Egyéni lista'!$B$4:$L$263,2,0),0)</f>
        <v>0</v>
      </c>
      <c r="D124" s="82">
        <f>IFERROR(VLOOKUP(B124,'Egyéni lista'!$B$4:$L$263,3,0),0)</f>
        <v>0</v>
      </c>
      <c r="E124" s="7">
        <f>IFERROR(VLOOKUP(B124,'Egyéni lista'!$B$4:$L$263,4,0),0)</f>
        <v>0</v>
      </c>
      <c r="F124" s="7">
        <f>IFERROR(VLOOKUP(B124,'Egyéni lista'!$B$4:$L$263,5,0),0)</f>
        <v>0</v>
      </c>
      <c r="G124" s="7">
        <f>IFERROR(VLOOKUP(B124,'Egyéni lista'!$B$4:$L$263,6,0),0)</f>
        <v>0</v>
      </c>
      <c r="H124" s="7">
        <f>IFERROR(VLOOKUP(B124,'Egyéni lista'!$B$4:$L$263,7,0),0)</f>
        <v>0</v>
      </c>
      <c r="I124" s="124">
        <f>IFERROR(VLOOKUP(B124,'Egyéni lista'!$B$4:$L$263,8,0),0)</f>
        <v>0</v>
      </c>
      <c r="J124" s="132">
        <f>IFERROR(VLOOKUP(B124,'Egyéni lista'!$B$4:$L$263,9,0),0)</f>
        <v>0</v>
      </c>
      <c r="K124" s="26">
        <f>IFERROR(VLOOKUP(B124,'Egyéni lista'!$B$4:$L$263,10,0),0)</f>
        <v>0</v>
      </c>
      <c r="L124" s="87">
        <f>IFERROR(VLOOKUP(B124,'Egyéni lista'!$B$4:$L$263,11,0),0)</f>
        <v>0</v>
      </c>
    </row>
    <row r="125" spans="1:12" ht="15" hidden="1" customHeight="1" x14ac:dyDescent="0.2">
      <c r="A125" s="80" t="s">
        <v>142</v>
      </c>
      <c r="B125" s="103"/>
      <c r="C125" s="81">
        <f>IFERROR(VLOOKUP(B125,'Egyéni lista'!$B$4:$L$263,2,0),0)</f>
        <v>0</v>
      </c>
      <c r="D125" s="82">
        <f>IFERROR(VLOOKUP(B125,'Egyéni lista'!$B$4:$L$263,3,0),0)</f>
        <v>0</v>
      </c>
      <c r="E125" s="7">
        <f>IFERROR(VLOOKUP(B125,'Egyéni lista'!$B$4:$L$263,4,0),0)</f>
        <v>0</v>
      </c>
      <c r="F125" s="7">
        <f>IFERROR(VLOOKUP(B125,'Egyéni lista'!$B$4:$L$263,5,0),0)</f>
        <v>0</v>
      </c>
      <c r="G125" s="7">
        <f>IFERROR(VLOOKUP(B125,'Egyéni lista'!$B$4:$L$263,6,0),0)</f>
        <v>0</v>
      </c>
      <c r="H125" s="7">
        <f>IFERROR(VLOOKUP(B125,'Egyéni lista'!$B$4:$L$263,7,0),0)</f>
        <v>0</v>
      </c>
      <c r="I125" s="124">
        <f>IFERROR(VLOOKUP(B125,'Egyéni lista'!$B$4:$L$263,8,0),0)</f>
        <v>0</v>
      </c>
      <c r="J125" s="132">
        <f>IFERROR(VLOOKUP(B125,'Egyéni lista'!$B$4:$L$263,9,0),0)</f>
        <v>0</v>
      </c>
      <c r="K125" s="26">
        <f>IFERROR(VLOOKUP(B125,'Egyéni lista'!$B$4:$L$263,10,0),0)</f>
        <v>0</v>
      </c>
      <c r="L125" s="87">
        <f>IFERROR(VLOOKUP(B125,'Egyéni lista'!$B$4:$L$263,11,0),0)</f>
        <v>0</v>
      </c>
    </row>
    <row r="126" spans="1:12" ht="15" hidden="1" customHeight="1" x14ac:dyDescent="0.2">
      <c r="A126" s="80" t="s">
        <v>143</v>
      </c>
      <c r="B126" s="103"/>
      <c r="C126" s="81">
        <f>IFERROR(VLOOKUP(B126,'Egyéni lista'!$B$4:$L$263,2,0),0)</f>
        <v>0</v>
      </c>
      <c r="D126" s="82">
        <f>IFERROR(VLOOKUP(B126,'Egyéni lista'!$B$4:$L$263,3,0),0)</f>
        <v>0</v>
      </c>
      <c r="E126" s="7">
        <f>IFERROR(VLOOKUP(B126,'Egyéni lista'!$B$4:$L$263,4,0),0)</f>
        <v>0</v>
      </c>
      <c r="F126" s="7">
        <f>IFERROR(VLOOKUP(B126,'Egyéni lista'!$B$4:$L$263,5,0),0)</f>
        <v>0</v>
      </c>
      <c r="G126" s="7">
        <f>IFERROR(VLOOKUP(B126,'Egyéni lista'!$B$4:$L$263,6,0),0)</f>
        <v>0</v>
      </c>
      <c r="H126" s="7">
        <f>IFERROR(VLOOKUP(B126,'Egyéni lista'!$B$4:$L$263,7,0),0)</f>
        <v>0</v>
      </c>
      <c r="I126" s="124">
        <f>IFERROR(VLOOKUP(B126,'Egyéni lista'!$B$4:$L$263,8,0),0)</f>
        <v>0</v>
      </c>
      <c r="J126" s="132">
        <f>IFERROR(VLOOKUP(B126,'Egyéni lista'!$B$4:$L$263,9,0),0)</f>
        <v>0</v>
      </c>
      <c r="K126" s="26">
        <f>IFERROR(VLOOKUP(B126,'Egyéni lista'!$B$4:$L$263,10,0),0)</f>
        <v>0</v>
      </c>
      <c r="L126" s="87">
        <f>IFERROR(VLOOKUP(B126,'Egyéni lista'!$B$4:$L$263,11,0),0)</f>
        <v>0</v>
      </c>
    </row>
    <row r="127" spans="1:12" ht="15.75" hidden="1" customHeight="1" x14ac:dyDescent="0.2">
      <c r="A127" s="80" t="s">
        <v>144</v>
      </c>
      <c r="B127" s="103"/>
      <c r="C127" s="81">
        <f>IFERROR(VLOOKUP(B127,'Egyéni lista'!$B$4:$L$263,2,0),0)</f>
        <v>0</v>
      </c>
      <c r="D127" s="82">
        <f>IFERROR(VLOOKUP(B127,'Egyéni lista'!$B$4:$L$263,3,0),0)</f>
        <v>0</v>
      </c>
      <c r="E127" s="7">
        <f>IFERROR(VLOOKUP(B127,'Egyéni lista'!$B$4:$L$263,4,0),0)</f>
        <v>0</v>
      </c>
      <c r="F127" s="7">
        <f>IFERROR(VLOOKUP(B127,'Egyéni lista'!$B$4:$L$263,5,0),0)</f>
        <v>0</v>
      </c>
      <c r="G127" s="7">
        <f>IFERROR(VLOOKUP(B127,'Egyéni lista'!$B$4:$L$263,6,0),0)</f>
        <v>0</v>
      </c>
      <c r="H127" s="7">
        <f>IFERROR(VLOOKUP(B127,'Egyéni lista'!$B$4:$L$263,7,0),0)</f>
        <v>0</v>
      </c>
      <c r="I127" s="124">
        <f>IFERROR(VLOOKUP(B127,'Egyéni lista'!$B$4:$L$263,8,0),0)</f>
        <v>0</v>
      </c>
      <c r="J127" s="132">
        <f>IFERROR(VLOOKUP(B127,'Egyéni lista'!$B$4:$L$263,9,0),0)</f>
        <v>0</v>
      </c>
      <c r="K127" s="26">
        <f>IFERROR(VLOOKUP(B127,'Egyéni lista'!$B$4:$L$263,10,0),0)</f>
        <v>0</v>
      </c>
      <c r="L127" s="87">
        <f>IFERROR(VLOOKUP(B127,'Egyéni lista'!$B$4:$L$263,11,0),0)</f>
        <v>0</v>
      </c>
    </row>
    <row r="128" spans="1:12" ht="15" hidden="1" customHeight="1" x14ac:dyDescent="0.2">
      <c r="A128" s="80" t="s">
        <v>145</v>
      </c>
      <c r="B128" s="103"/>
      <c r="C128" s="81">
        <f>IFERROR(VLOOKUP(B128,'Egyéni lista'!$B$4:$L$263,2,0),0)</f>
        <v>0</v>
      </c>
      <c r="D128" s="82">
        <f>IFERROR(VLOOKUP(B128,'Egyéni lista'!$B$4:$L$263,3,0),0)</f>
        <v>0</v>
      </c>
      <c r="E128" s="7">
        <f>IFERROR(VLOOKUP(B128,'Egyéni lista'!$B$4:$L$263,4,0),0)</f>
        <v>0</v>
      </c>
      <c r="F128" s="7">
        <f>IFERROR(VLOOKUP(B128,'Egyéni lista'!$B$4:$L$263,5,0),0)</f>
        <v>0</v>
      </c>
      <c r="G128" s="7">
        <f>IFERROR(VLOOKUP(B128,'Egyéni lista'!$B$4:$L$263,6,0),0)</f>
        <v>0</v>
      </c>
      <c r="H128" s="7">
        <f>IFERROR(VLOOKUP(B128,'Egyéni lista'!$B$4:$L$263,7,0),0)</f>
        <v>0</v>
      </c>
      <c r="I128" s="124">
        <f>IFERROR(VLOOKUP(B128,'Egyéni lista'!$B$4:$L$263,8,0),0)</f>
        <v>0</v>
      </c>
      <c r="J128" s="132">
        <f>IFERROR(VLOOKUP(B128,'Egyéni lista'!$B$4:$L$263,9,0),0)</f>
        <v>0</v>
      </c>
      <c r="K128" s="26">
        <f>IFERROR(VLOOKUP(B128,'Egyéni lista'!$B$4:$L$263,10,0),0)</f>
        <v>0</v>
      </c>
      <c r="L128" s="87">
        <f>IFERROR(VLOOKUP(B128,'Egyéni lista'!$B$4:$L$263,11,0),0)</f>
        <v>0</v>
      </c>
    </row>
    <row r="129" spans="1:12" ht="15" hidden="1" customHeight="1" x14ac:dyDescent="0.2">
      <c r="A129" s="80" t="s">
        <v>146</v>
      </c>
      <c r="B129" s="103"/>
      <c r="C129" s="81">
        <f>IFERROR(VLOOKUP(B129,'Egyéni lista'!$B$4:$L$263,2,0),0)</f>
        <v>0</v>
      </c>
      <c r="D129" s="82">
        <f>IFERROR(VLOOKUP(B129,'Egyéni lista'!$B$4:$L$263,3,0),0)</f>
        <v>0</v>
      </c>
      <c r="E129" s="7">
        <f>IFERROR(VLOOKUP(B129,'Egyéni lista'!$B$4:$L$263,4,0),0)</f>
        <v>0</v>
      </c>
      <c r="F129" s="7">
        <f>IFERROR(VLOOKUP(B129,'Egyéni lista'!$B$4:$L$263,5,0),0)</f>
        <v>0</v>
      </c>
      <c r="G129" s="7">
        <f>IFERROR(VLOOKUP(B129,'Egyéni lista'!$B$4:$L$263,6,0),0)</f>
        <v>0</v>
      </c>
      <c r="H129" s="7">
        <f>IFERROR(VLOOKUP(B129,'Egyéni lista'!$B$4:$L$263,7,0),0)</f>
        <v>0</v>
      </c>
      <c r="I129" s="124">
        <f>IFERROR(VLOOKUP(B129,'Egyéni lista'!$B$4:$L$263,8,0),0)</f>
        <v>0</v>
      </c>
      <c r="J129" s="132">
        <f>IFERROR(VLOOKUP(B129,'Egyéni lista'!$B$4:$L$263,9,0),0)</f>
        <v>0</v>
      </c>
      <c r="K129" s="26">
        <f>IFERROR(VLOOKUP(B129,'Egyéni lista'!$B$4:$L$263,10,0),0)</f>
        <v>0</v>
      </c>
      <c r="L129" s="87">
        <f>IFERROR(VLOOKUP(B129,'Egyéni lista'!$B$4:$L$263,11,0),0)</f>
        <v>0</v>
      </c>
    </row>
    <row r="130" spans="1:12" ht="15" hidden="1" customHeight="1" x14ac:dyDescent="0.2">
      <c r="A130" s="80" t="s">
        <v>147</v>
      </c>
      <c r="B130" s="103"/>
      <c r="C130" s="81">
        <f>IFERROR(VLOOKUP(B130,'Egyéni lista'!$B$4:$L$263,2,0),0)</f>
        <v>0</v>
      </c>
      <c r="D130" s="82">
        <f>IFERROR(VLOOKUP(B130,'Egyéni lista'!$B$4:$L$263,3,0),0)</f>
        <v>0</v>
      </c>
      <c r="E130" s="7">
        <f>IFERROR(VLOOKUP(B130,'Egyéni lista'!$B$4:$L$263,4,0),0)</f>
        <v>0</v>
      </c>
      <c r="F130" s="7">
        <f>IFERROR(VLOOKUP(B130,'Egyéni lista'!$B$4:$L$263,5,0),0)</f>
        <v>0</v>
      </c>
      <c r="G130" s="7">
        <f>IFERROR(VLOOKUP(B130,'Egyéni lista'!$B$4:$L$263,6,0),0)</f>
        <v>0</v>
      </c>
      <c r="H130" s="7">
        <f>IFERROR(VLOOKUP(B130,'Egyéni lista'!$B$4:$L$263,7,0),0)</f>
        <v>0</v>
      </c>
      <c r="I130" s="124">
        <f>IFERROR(VLOOKUP(B130,'Egyéni lista'!$B$4:$L$263,8,0),0)</f>
        <v>0</v>
      </c>
      <c r="J130" s="132">
        <f>IFERROR(VLOOKUP(B130,'Egyéni lista'!$B$4:$L$263,9,0),0)</f>
        <v>0</v>
      </c>
      <c r="K130" s="26">
        <f>IFERROR(VLOOKUP(B130,'Egyéni lista'!$B$4:$L$263,10,0),0)</f>
        <v>0</v>
      </c>
      <c r="L130" s="87">
        <f>IFERROR(VLOOKUP(B130,'Egyéni lista'!$B$4:$L$263,11,0),0)</f>
        <v>0</v>
      </c>
    </row>
    <row r="131" spans="1:12" ht="15.75" hidden="1" customHeight="1" x14ac:dyDescent="0.2">
      <c r="A131" s="80" t="s">
        <v>148</v>
      </c>
      <c r="B131" s="103"/>
      <c r="C131" s="81">
        <f>IFERROR(VLOOKUP(B131,'Egyéni lista'!$B$4:$L$263,2,0),0)</f>
        <v>0</v>
      </c>
      <c r="D131" s="82">
        <f>IFERROR(VLOOKUP(B131,'Egyéni lista'!$B$4:$L$263,3,0),0)</f>
        <v>0</v>
      </c>
      <c r="E131" s="7">
        <f>IFERROR(VLOOKUP(B131,'Egyéni lista'!$B$4:$L$263,4,0),0)</f>
        <v>0</v>
      </c>
      <c r="F131" s="7">
        <f>IFERROR(VLOOKUP(B131,'Egyéni lista'!$B$4:$L$263,5,0),0)</f>
        <v>0</v>
      </c>
      <c r="G131" s="7">
        <f>IFERROR(VLOOKUP(B131,'Egyéni lista'!$B$4:$L$263,6,0),0)</f>
        <v>0</v>
      </c>
      <c r="H131" s="7">
        <f>IFERROR(VLOOKUP(B131,'Egyéni lista'!$B$4:$L$263,7,0),0)</f>
        <v>0</v>
      </c>
      <c r="I131" s="124">
        <f>IFERROR(VLOOKUP(B131,'Egyéni lista'!$B$4:$L$263,8,0),0)</f>
        <v>0</v>
      </c>
      <c r="J131" s="132">
        <f>IFERROR(VLOOKUP(B131,'Egyéni lista'!$B$4:$L$263,9,0),0)</f>
        <v>0</v>
      </c>
      <c r="K131" s="26">
        <f>IFERROR(VLOOKUP(B131,'Egyéni lista'!$B$4:$L$263,10,0),0)</f>
        <v>0</v>
      </c>
      <c r="L131" s="87">
        <f>IFERROR(VLOOKUP(B131,'Egyéni lista'!$B$4:$L$263,11,0),0)</f>
        <v>0</v>
      </c>
    </row>
    <row r="132" spans="1:12" ht="15" hidden="1" customHeight="1" x14ac:dyDescent="0.2">
      <c r="A132" s="80" t="s">
        <v>149</v>
      </c>
      <c r="B132" s="103"/>
      <c r="C132" s="81">
        <f>IFERROR(VLOOKUP(B132,'Egyéni lista'!$B$4:$L$263,2,0),0)</f>
        <v>0</v>
      </c>
      <c r="D132" s="82">
        <f>IFERROR(VLOOKUP(B132,'Egyéni lista'!$B$4:$L$263,3,0),0)</f>
        <v>0</v>
      </c>
      <c r="E132" s="7">
        <f>IFERROR(VLOOKUP(B132,'Egyéni lista'!$B$4:$L$263,4,0),0)</f>
        <v>0</v>
      </c>
      <c r="F132" s="7">
        <f>IFERROR(VLOOKUP(B132,'Egyéni lista'!$B$4:$L$263,5,0),0)</f>
        <v>0</v>
      </c>
      <c r="G132" s="7">
        <f>IFERROR(VLOOKUP(B132,'Egyéni lista'!$B$4:$L$263,6,0),0)</f>
        <v>0</v>
      </c>
      <c r="H132" s="7">
        <f>IFERROR(VLOOKUP(B132,'Egyéni lista'!$B$4:$L$263,7,0),0)</f>
        <v>0</v>
      </c>
      <c r="I132" s="124">
        <f>IFERROR(VLOOKUP(B132,'Egyéni lista'!$B$4:$L$263,8,0),0)</f>
        <v>0</v>
      </c>
      <c r="J132" s="132">
        <f>IFERROR(VLOOKUP(B132,'Egyéni lista'!$B$4:$L$263,9,0),0)</f>
        <v>0</v>
      </c>
      <c r="K132" s="26">
        <f>IFERROR(VLOOKUP(B132,'Egyéni lista'!$B$4:$L$263,10,0),0)</f>
        <v>0</v>
      </c>
      <c r="L132" s="87">
        <f>IFERROR(VLOOKUP(B132,'Egyéni lista'!$B$4:$L$263,11,0),0)</f>
        <v>0</v>
      </c>
    </row>
    <row r="133" spans="1:12" ht="15" hidden="1" customHeight="1" x14ac:dyDescent="0.2">
      <c r="A133" s="80" t="s">
        <v>150</v>
      </c>
      <c r="B133" s="103"/>
      <c r="C133" s="81">
        <f>IFERROR(VLOOKUP(B133,'Egyéni lista'!$B$4:$L$263,2,0),0)</f>
        <v>0</v>
      </c>
      <c r="D133" s="82">
        <f>IFERROR(VLOOKUP(B133,'Egyéni lista'!$B$4:$L$263,3,0),0)</f>
        <v>0</v>
      </c>
      <c r="E133" s="7">
        <f>IFERROR(VLOOKUP(B133,'Egyéni lista'!$B$4:$L$263,4,0),0)</f>
        <v>0</v>
      </c>
      <c r="F133" s="7">
        <f>IFERROR(VLOOKUP(B133,'Egyéni lista'!$B$4:$L$263,5,0),0)</f>
        <v>0</v>
      </c>
      <c r="G133" s="7">
        <f>IFERROR(VLOOKUP(B133,'Egyéni lista'!$B$4:$L$263,6,0),0)</f>
        <v>0</v>
      </c>
      <c r="H133" s="7">
        <f>IFERROR(VLOOKUP(B133,'Egyéni lista'!$B$4:$L$263,7,0),0)</f>
        <v>0</v>
      </c>
      <c r="I133" s="124">
        <f>IFERROR(VLOOKUP(B133,'Egyéni lista'!$B$4:$L$263,8,0),0)</f>
        <v>0</v>
      </c>
      <c r="J133" s="132">
        <f>IFERROR(VLOOKUP(B133,'Egyéni lista'!$B$4:$L$263,9,0),0)</f>
        <v>0</v>
      </c>
      <c r="K133" s="26">
        <f>IFERROR(VLOOKUP(B133,'Egyéni lista'!$B$4:$L$263,10,0),0)</f>
        <v>0</v>
      </c>
      <c r="L133" s="87">
        <f>IFERROR(VLOOKUP(B133,'Egyéni lista'!$B$4:$L$263,11,0),0)</f>
        <v>0</v>
      </c>
    </row>
    <row r="134" spans="1:12" ht="15" hidden="1" customHeight="1" x14ac:dyDescent="0.2">
      <c r="A134" s="80" t="s">
        <v>151</v>
      </c>
      <c r="B134" s="103"/>
      <c r="C134" s="81">
        <f>IFERROR(VLOOKUP(B134,'Egyéni lista'!$B$4:$L$263,2,0),0)</f>
        <v>0</v>
      </c>
      <c r="D134" s="82">
        <f>IFERROR(VLOOKUP(B134,'Egyéni lista'!$B$4:$L$263,3,0),0)</f>
        <v>0</v>
      </c>
      <c r="E134" s="7">
        <f>IFERROR(VLOOKUP(B134,'Egyéni lista'!$B$4:$L$263,4,0),0)</f>
        <v>0</v>
      </c>
      <c r="F134" s="7">
        <f>IFERROR(VLOOKUP(B134,'Egyéni lista'!$B$4:$L$263,5,0),0)</f>
        <v>0</v>
      </c>
      <c r="G134" s="7">
        <f>IFERROR(VLOOKUP(B134,'Egyéni lista'!$B$4:$L$263,6,0),0)</f>
        <v>0</v>
      </c>
      <c r="H134" s="7">
        <f>IFERROR(VLOOKUP(B134,'Egyéni lista'!$B$4:$L$263,7,0),0)</f>
        <v>0</v>
      </c>
      <c r="I134" s="124">
        <f>IFERROR(VLOOKUP(B134,'Egyéni lista'!$B$4:$L$263,8,0),0)</f>
        <v>0</v>
      </c>
      <c r="J134" s="132">
        <f>IFERROR(VLOOKUP(B134,'Egyéni lista'!$B$4:$L$263,9,0),0)</f>
        <v>0</v>
      </c>
      <c r="K134" s="26">
        <f>IFERROR(VLOOKUP(B134,'Egyéni lista'!$B$4:$L$263,10,0),0)</f>
        <v>0</v>
      </c>
      <c r="L134" s="87">
        <f>IFERROR(VLOOKUP(B134,'Egyéni lista'!$B$4:$L$263,11,0),0)</f>
        <v>0</v>
      </c>
    </row>
    <row r="135" spans="1:12" ht="15.75" hidden="1" customHeight="1" x14ac:dyDescent="0.2">
      <c r="A135" s="80" t="s">
        <v>152</v>
      </c>
      <c r="B135" s="103"/>
      <c r="C135" s="81">
        <f>IFERROR(VLOOKUP(B135,'Egyéni lista'!$B$4:$L$263,2,0),0)</f>
        <v>0</v>
      </c>
      <c r="D135" s="82">
        <f>IFERROR(VLOOKUP(B135,'Egyéni lista'!$B$4:$L$263,3,0),0)</f>
        <v>0</v>
      </c>
      <c r="E135" s="7">
        <f>IFERROR(VLOOKUP(B135,'Egyéni lista'!$B$4:$L$263,4,0),0)</f>
        <v>0</v>
      </c>
      <c r="F135" s="7">
        <f>IFERROR(VLOOKUP(B135,'Egyéni lista'!$B$4:$L$263,5,0),0)</f>
        <v>0</v>
      </c>
      <c r="G135" s="7">
        <f>IFERROR(VLOOKUP(B135,'Egyéni lista'!$B$4:$L$263,6,0),0)</f>
        <v>0</v>
      </c>
      <c r="H135" s="7">
        <f>IFERROR(VLOOKUP(B135,'Egyéni lista'!$B$4:$L$263,7,0),0)</f>
        <v>0</v>
      </c>
      <c r="I135" s="124">
        <f>IFERROR(VLOOKUP(B135,'Egyéni lista'!$B$4:$L$263,8,0),0)</f>
        <v>0</v>
      </c>
      <c r="J135" s="132">
        <f>IFERROR(VLOOKUP(B135,'Egyéni lista'!$B$4:$L$263,9,0),0)</f>
        <v>0</v>
      </c>
      <c r="K135" s="26">
        <f>IFERROR(VLOOKUP(B135,'Egyéni lista'!$B$4:$L$263,10,0),0)</f>
        <v>0</v>
      </c>
      <c r="L135" s="87">
        <f>IFERROR(VLOOKUP(B135,'Egyéni lista'!$B$4:$L$263,11,0),0)</f>
        <v>0</v>
      </c>
    </row>
    <row r="136" spans="1:12" ht="15" hidden="1" customHeight="1" x14ac:dyDescent="0.2">
      <c r="A136" s="80" t="s">
        <v>153</v>
      </c>
      <c r="B136" s="103"/>
      <c r="C136" s="81">
        <f>IFERROR(VLOOKUP(B136,'Egyéni lista'!$B$4:$L$263,2,0),0)</f>
        <v>0</v>
      </c>
      <c r="D136" s="82">
        <f>IFERROR(VLOOKUP(B136,'Egyéni lista'!$B$4:$L$263,3,0),0)</f>
        <v>0</v>
      </c>
      <c r="E136" s="7">
        <f>IFERROR(VLOOKUP(B136,'Egyéni lista'!$B$4:$L$263,4,0),0)</f>
        <v>0</v>
      </c>
      <c r="F136" s="7">
        <f>IFERROR(VLOOKUP(B136,'Egyéni lista'!$B$4:$L$263,5,0),0)</f>
        <v>0</v>
      </c>
      <c r="G136" s="7">
        <f>IFERROR(VLOOKUP(B136,'Egyéni lista'!$B$4:$L$263,6,0),0)</f>
        <v>0</v>
      </c>
      <c r="H136" s="7">
        <f>IFERROR(VLOOKUP(B136,'Egyéni lista'!$B$4:$L$263,7,0),0)</f>
        <v>0</v>
      </c>
      <c r="I136" s="124">
        <f>IFERROR(VLOOKUP(B136,'Egyéni lista'!$B$4:$L$263,8,0),0)</f>
        <v>0</v>
      </c>
      <c r="J136" s="132">
        <f>IFERROR(VLOOKUP(B136,'Egyéni lista'!$B$4:$L$263,9,0),0)</f>
        <v>0</v>
      </c>
      <c r="K136" s="26">
        <f>IFERROR(VLOOKUP(B136,'Egyéni lista'!$B$4:$L$263,10,0),0)</f>
        <v>0</v>
      </c>
      <c r="L136" s="87">
        <f>IFERROR(VLOOKUP(B136,'Egyéni lista'!$B$4:$L$263,11,0),0)</f>
        <v>0</v>
      </c>
    </row>
    <row r="137" spans="1:12" ht="15" hidden="1" customHeight="1" x14ac:dyDescent="0.2">
      <c r="A137" s="80" t="s">
        <v>154</v>
      </c>
      <c r="B137" s="103"/>
      <c r="C137" s="81">
        <f>IFERROR(VLOOKUP(B137,'Egyéni lista'!$B$4:$L$263,2,0),0)</f>
        <v>0</v>
      </c>
      <c r="D137" s="82">
        <f>IFERROR(VLOOKUP(B137,'Egyéni lista'!$B$4:$L$263,3,0),0)</f>
        <v>0</v>
      </c>
      <c r="E137" s="7">
        <f>IFERROR(VLOOKUP(B137,'Egyéni lista'!$B$4:$L$263,4,0),0)</f>
        <v>0</v>
      </c>
      <c r="F137" s="7">
        <f>IFERROR(VLOOKUP(B137,'Egyéni lista'!$B$4:$L$263,5,0),0)</f>
        <v>0</v>
      </c>
      <c r="G137" s="7">
        <f>IFERROR(VLOOKUP(B137,'Egyéni lista'!$B$4:$L$263,6,0),0)</f>
        <v>0</v>
      </c>
      <c r="H137" s="7">
        <f>IFERROR(VLOOKUP(B137,'Egyéni lista'!$B$4:$L$263,7,0),0)</f>
        <v>0</v>
      </c>
      <c r="I137" s="124">
        <f>IFERROR(VLOOKUP(B137,'Egyéni lista'!$B$4:$L$263,8,0),0)</f>
        <v>0</v>
      </c>
      <c r="J137" s="132">
        <f>IFERROR(VLOOKUP(B137,'Egyéni lista'!$B$4:$L$263,9,0),0)</f>
        <v>0</v>
      </c>
      <c r="K137" s="26">
        <f>IFERROR(VLOOKUP(B137,'Egyéni lista'!$B$4:$L$263,10,0),0)</f>
        <v>0</v>
      </c>
      <c r="L137" s="87">
        <f>IFERROR(VLOOKUP(B137,'Egyéni lista'!$B$4:$L$263,11,0),0)</f>
        <v>0</v>
      </c>
    </row>
    <row r="138" spans="1:12" ht="15" hidden="1" customHeight="1" x14ac:dyDescent="0.2">
      <c r="A138" s="80" t="s">
        <v>155</v>
      </c>
      <c r="B138" s="103"/>
      <c r="C138" s="81">
        <f>IFERROR(VLOOKUP(B138,'Egyéni lista'!$B$4:$L$263,2,0),0)</f>
        <v>0</v>
      </c>
      <c r="D138" s="82">
        <f>IFERROR(VLOOKUP(B138,'Egyéni lista'!$B$4:$L$263,3,0),0)</f>
        <v>0</v>
      </c>
      <c r="E138" s="7">
        <f>IFERROR(VLOOKUP(B138,'Egyéni lista'!$B$4:$L$263,4,0),0)</f>
        <v>0</v>
      </c>
      <c r="F138" s="7">
        <f>IFERROR(VLOOKUP(B138,'Egyéni lista'!$B$4:$L$263,5,0),0)</f>
        <v>0</v>
      </c>
      <c r="G138" s="7">
        <f>IFERROR(VLOOKUP(B138,'Egyéni lista'!$B$4:$L$263,6,0),0)</f>
        <v>0</v>
      </c>
      <c r="H138" s="7">
        <f>IFERROR(VLOOKUP(B138,'Egyéni lista'!$B$4:$L$263,7,0),0)</f>
        <v>0</v>
      </c>
      <c r="I138" s="124">
        <f>IFERROR(VLOOKUP(B138,'Egyéni lista'!$B$4:$L$263,8,0),0)</f>
        <v>0</v>
      </c>
      <c r="J138" s="132">
        <f>IFERROR(VLOOKUP(B138,'Egyéni lista'!$B$4:$L$263,9,0),0)</f>
        <v>0</v>
      </c>
      <c r="K138" s="26">
        <f>IFERROR(VLOOKUP(B138,'Egyéni lista'!$B$4:$L$263,10,0),0)</f>
        <v>0</v>
      </c>
      <c r="L138" s="87">
        <f>IFERROR(VLOOKUP(B138,'Egyéni lista'!$B$4:$L$263,11,0),0)</f>
        <v>0</v>
      </c>
    </row>
    <row r="139" spans="1:12" ht="15.75" hidden="1" customHeight="1" x14ac:dyDescent="0.2">
      <c r="A139" s="80" t="s">
        <v>156</v>
      </c>
      <c r="B139" s="103"/>
      <c r="C139" s="81">
        <f>IFERROR(VLOOKUP(B139,'Egyéni lista'!$B$4:$L$263,2,0),0)</f>
        <v>0</v>
      </c>
      <c r="D139" s="82">
        <f>IFERROR(VLOOKUP(B139,'Egyéni lista'!$B$4:$L$263,3,0),0)</f>
        <v>0</v>
      </c>
      <c r="E139" s="7">
        <f>IFERROR(VLOOKUP(B139,'Egyéni lista'!$B$4:$L$263,4,0),0)</f>
        <v>0</v>
      </c>
      <c r="F139" s="7">
        <f>IFERROR(VLOOKUP(B139,'Egyéni lista'!$B$4:$L$263,5,0),0)</f>
        <v>0</v>
      </c>
      <c r="G139" s="7">
        <f>IFERROR(VLOOKUP(B139,'Egyéni lista'!$B$4:$L$263,6,0),0)</f>
        <v>0</v>
      </c>
      <c r="H139" s="7">
        <f>IFERROR(VLOOKUP(B139,'Egyéni lista'!$B$4:$L$263,7,0),0)</f>
        <v>0</v>
      </c>
      <c r="I139" s="124">
        <f>IFERROR(VLOOKUP(B139,'Egyéni lista'!$B$4:$L$263,8,0),0)</f>
        <v>0</v>
      </c>
      <c r="J139" s="132">
        <f>IFERROR(VLOOKUP(B139,'Egyéni lista'!$B$4:$L$263,9,0),0)</f>
        <v>0</v>
      </c>
      <c r="K139" s="26">
        <f>IFERROR(VLOOKUP(B139,'Egyéni lista'!$B$4:$L$263,10,0),0)</f>
        <v>0</v>
      </c>
      <c r="L139" s="87">
        <f>IFERROR(VLOOKUP(B139,'Egyéni lista'!$B$4:$L$263,11,0),0)</f>
        <v>0</v>
      </c>
    </row>
    <row r="140" spans="1:12" ht="15" hidden="1" customHeight="1" x14ac:dyDescent="0.2">
      <c r="A140" s="80" t="s">
        <v>157</v>
      </c>
      <c r="B140" s="103"/>
      <c r="C140" s="81">
        <f>IFERROR(VLOOKUP(B140,'Egyéni lista'!$B$4:$L$263,2,0),0)</f>
        <v>0</v>
      </c>
      <c r="D140" s="82">
        <f>IFERROR(VLOOKUP(B140,'Egyéni lista'!$B$4:$L$263,3,0),0)</f>
        <v>0</v>
      </c>
      <c r="E140" s="7">
        <f>IFERROR(VLOOKUP(B140,'Egyéni lista'!$B$4:$L$263,4,0),0)</f>
        <v>0</v>
      </c>
      <c r="F140" s="7">
        <f>IFERROR(VLOOKUP(B140,'Egyéni lista'!$B$4:$L$263,5,0),0)</f>
        <v>0</v>
      </c>
      <c r="G140" s="7">
        <f>IFERROR(VLOOKUP(B140,'Egyéni lista'!$B$4:$L$263,6,0),0)</f>
        <v>0</v>
      </c>
      <c r="H140" s="7">
        <f>IFERROR(VLOOKUP(B140,'Egyéni lista'!$B$4:$L$263,7,0),0)</f>
        <v>0</v>
      </c>
      <c r="I140" s="124">
        <f>IFERROR(VLOOKUP(B140,'Egyéni lista'!$B$4:$L$263,8,0),0)</f>
        <v>0</v>
      </c>
      <c r="J140" s="132">
        <f>IFERROR(VLOOKUP(B140,'Egyéni lista'!$B$4:$L$263,9,0),0)</f>
        <v>0</v>
      </c>
      <c r="K140" s="26">
        <f>IFERROR(VLOOKUP(B140,'Egyéni lista'!$B$4:$L$263,10,0),0)</f>
        <v>0</v>
      </c>
      <c r="L140" s="87">
        <f>IFERROR(VLOOKUP(B140,'Egyéni lista'!$B$4:$L$263,11,0),0)</f>
        <v>0</v>
      </c>
    </row>
    <row r="141" spans="1:12" ht="15" hidden="1" customHeight="1" x14ac:dyDescent="0.2">
      <c r="A141" s="80" t="s">
        <v>158</v>
      </c>
      <c r="B141" s="103"/>
      <c r="C141" s="81">
        <f>IFERROR(VLOOKUP(B141,'Egyéni lista'!$B$4:$L$263,2,0),0)</f>
        <v>0</v>
      </c>
      <c r="D141" s="82">
        <f>IFERROR(VLOOKUP(B141,'Egyéni lista'!$B$4:$L$263,3,0),0)</f>
        <v>0</v>
      </c>
      <c r="E141" s="7">
        <f>IFERROR(VLOOKUP(B141,'Egyéni lista'!$B$4:$L$263,4,0),0)</f>
        <v>0</v>
      </c>
      <c r="F141" s="7">
        <f>IFERROR(VLOOKUP(B141,'Egyéni lista'!$B$4:$L$263,5,0),0)</f>
        <v>0</v>
      </c>
      <c r="G141" s="7">
        <f>IFERROR(VLOOKUP(B141,'Egyéni lista'!$B$4:$L$263,6,0),0)</f>
        <v>0</v>
      </c>
      <c r="H141" s="7">
        <f>IFERROR(VLOOKUP(B141,'Egyéni lista'!$B$4:$L$263,7,0),0)</f>
        <v>0</v>
      </c>
      <c r="I141" s="124">
        <f>IFERROR(VLOOKUP(B141,'Egyéni lista'!$B$4:$L$263,8,0),0)</f>
        <v>0</v>
      </c>
      <c r="J141" s="132">
        <f>IFERROR(VLOOKUP(B141,'Egyéni lista'!$B$4:$L$263,9,0),0)</f>
        <v>0</v>
      </c>
      <c r="K141" s="26">
        <f>IFERROR(VLOOKUP(B141,'Egyéni lista'!$B$4:$L$263,10,0),0)</f>
        <v>0</v>
      </c>
      <c r="L141" s="87">
        <f>IFERROR(VLOOKUP(B141,'Egyéni lista'!$B$4:$L$263,11,0),0)</f>
        <v>0</v>
      </c>
    </row>
    <row r="142" spans="1:12" ht="15" hidden="1" customHeight="1" x14ac:dyDescent="0.2">
      <c r="A142" s="80" t="s">
        <v>159</v>
      </c>
      <c r="B142" s="103"/>
      <c r="C142" s="81">
        <f>IFERROR(VLOOKUP(B142,'Egyéni lista'!$B$4:$L$263,2,0),0)</f>
        <v>0</v>
      </c>
      <c r="D142" s="82">
        <f>IFERROR(VLOOKUP(B142,'Egyéni lista'!$B$4:$L$263,3,0),0)</f>
        <v>0</v>
      </c>
      <c r="E142" s="7">
        <f>IFERROR(VLOOKUP(B142,'Egyéni lista'!$B$4:$L$263,4,0),0)</f>
        <v>0</v>
      </c>
      <c r="F142" s="7">
        <f>IFERROR(VLOOKUP(B142,'Egyéni lista'!$B$4:$L$263,5,0),0)</f>
        <v>0</v>
      </c>
      <c r="G142" s="7">
        <f>IFERROR(VLOOKUP(B142,'Egyéni lista'!$B$4:$L$263,6,0),0)</f>
        <v>0</v>
      </c>
      <c r="H142" s="7">
        <f>IFERROR(VLOOKUP(B142,'Egyéni lista'!$B$4:$L$263,7,0),0)</f>
        <v>0</v>
      </c>
      <c r="I142" s="124">
        <f>IFERROR(VLOOKUP(B142,'Egyéni lista'!$B$4:$L$263,8,0),0)</f>
        <v>0</v>
      </c>
      <c r="J142" s="132">
        <f>IFERROR(VLOOKUP(B142,'Egyéni lista'!$B$4:$L$263,9,0),0)</f>
        <v>0</v>
      </c>
      <c r="K142" s="26">
        <f>IFERROR(VLOOKUP(B142,'Egyéni lista'!$B$4:$L$263,10,0),0)</f>
        <v>0</v>
      </c>
      <c r="L142" s="87">
        <f>IFERROR(VLOOKUP(B142,'Egyéni lista'!$B$4:$L$263,11,0),0)</f>
        <v>0</v>
      </c>
    </row>
    <row r="143" spans="1:12" ht="15.75" hidden="1" customHeight="1" x14ac:dyDescent="0.2">
      <c r="A143" s="80" t="s">
        <v>160</v>
      </c>
      <c r="B143" s="103"/>
      <c r="C143" s="81">
        <f>IFERROR(VLOOKUP(B143,'Egyéni lista'!$B$4:$L$263,2,0),0)</f>
        <v>0</v>
      </c>
      <c r="D143" s="82">
        <f>IFERROR(VLOOKUP(B143,'Egyéni lista'!$B$4:$L$263,3,0),0)</f>
        <v>0</v>
      </c>
      <c r="E143" s="7">
        <f>IFERROR(VLOOKUP(B143,'Egyéni lista'!$B$4:$L$263,4,0),0)</f>
        <v>0</v>
      </c>
      <c r="F143" s="7">
        <f>IFERROR(VLOOKUP(B143,'Egyéni lista'!$B$4:$L$263,5,0),0)</f>
        <v>0</v>
      </c>
      <c r="G143" s="7">
        <f>IFERROR(VLOOKUP(B143,'Egyéni lista'!$B$4:$L$263,6,0),0)</f>
        <v>0</v>
      </c>
      <c r="H143" s="7">
        <f>IFERROR(VLOOKUP(B143,'Egyéni lista'!$B$4:$L$263,7,0),0)</f>
        <v>0</v>
      </c>
      <c r="I143" s="124">
        <f>IFERROR(VLOOKUP(B143,'Egyéni lista'!$B$4:$L$263,8,0),0)</f>
        <v>0</v>
      </c>
      <c r="J143" s="132">
        <f>IFERROR(VLOOKUP(B143,'Egyéni lista'!$B$4:$L$263,9,0),0)</f>
        <v>0</v>
      </c>
      <c r="K143" s="26">
        <f>IFERROR(VLOOKUP(B143,'Egyéni lista'!$B$4:$L$263,10,0),0)</f>
        <v>0</v>
      </c>
      <c r="L143" s="87">
        <f>IFERROR(VLOOKUP(B143,'Egyéni lista'!$B$4:$L$263,11,0),0)</f>
        <v>0</v>
      </c>
    </row>
    <row r="144" spans="1:12" ht="15" hidden="1" customHeight="1" x14ac:dyDescent="0.2">
      <c r="A144" s="80" t="s">
        <v>161</v>
      </c>
      <c r="B144" s="103"/>
      <c r="C144" s="81">
        <f>IFERROR(VLOOKUP(B144,'Egyéni lista'!$B$4:$L$263,2,0),0)</f>
        <v>0</v>
      </c>
      <c r="D144" s="82">
        <f>IFERROR(VLOOKUP(B144,'Egyéni lista'!$B$4:$L$263,3,0),0)</f>
        <v>0</v>
      </c>
      <c r="E144" s="7">
        <f>IFERROR(VLOOKUP(B144,'Egyéni lista'!$B$4:$L$263,4,0),0)</f>
        <v>0</v>
      </c>
      <c r="F144" s="7">
        <f>IFERROR(VLOOKUP(B144,'Egyéni lista'!$B$4:$L$263,5,0),0)</f>
        <v>0</v>
      </c>
      <c r="G144" s="7">
        <f>IFERROR(VLOOKUP(B144,'Egyéni lista'!$B$4:$L$263,6,0),0)</f>
        <v>0</v>
      </c>
      <c r="H144" s="7">
        <f>IFERROR(VLOOKUP(B144,'Egyéni lista'!$B$4:$L$263,7,0),0)</f>
        <v>0</v>
      </c>
      <c r="I144" s="124">
        <f>IFERROR(VLOOKUP(B144,'Egyéni lista'!$B$4:$L$263,8,0),0)</f>
        <v>0</v>
      </c>
      <c r="J144" s="132">
        <f>IFERROR(VLOOKUP(B144,'Egyéni lista'!$B$4:$L$263,9,0),0)</f>
        <v>0</v>
      </c>
      <c r="K144" s="26">
        <f>IFERROR(VLOOKUP(B144,'Egyéni lista'!$B$4:$L$263,10,0),0)</f>
        <v>0</v>
      </c>
      <c r="L144" s="87">
        <f>IFERROR(VLOOKUP(B144,'Egyéni lista'!$B$4:$L$263,11,0),0)</f>
        <v>0</v>
      </c>
    </row>
    <row r="145" spans="1:12" ht="15" hidden="1" customHeight="1" x14ac:dyDescent="0.2">
      <c r="A145" s="80" t="s">
        <v>162</v>
      </c>
      <c r="B145" s="103"/>
      <c r="C145" s="81">
        <f>IFERROR(VLOOKUP(B145,'Egyéni lista'!$B$4:$L$263,2,0),0)</f>
        <v>0</v>
      </c>
      <c r="D145" s="82">
        <f>IFERROR(VLOOKUP(B145,'Egyéni lista'!$B$4:$L$263,3,0),0)</f>
        <v>0</v>
      </c>
      <c r="E145" s="7">
        <f>IFERROR(VLOOKUP(B145,'Egyéni lista'!$B$4:$L$263,4,0),0)</f>
        <v>0</v>
      </c>
      <c r="F145" s="7">
        <f>IFERROR(VLOOKUP(B145,'Egyéni lista'!$B$4:$L$263,5,0),0)</f>
        <v>0</v>
      </c>
      <c r="G145" s="7">
        <f>IFERROR(VLOOKUP(B145,'Egyéni lista'!$B$4:$L$263,6,0),0)</f>
        <v>0</v>
      </c>
      <c r="H145" s="7">
        <f>IFERROR(VLOOKUP(B145,'Egyéni lista'!$B$4:$L$263,7,0),0)</f>
        <v>0</v>
      </c>
      <c r="I145" s="124">
        <f>IFERROR(VLOOKUP(B145,'Egyéni lista'!$B$4:$L$263,8,0),0)</f>
        <v>0</v>
      </c>
      <c r="J145" s="132">
        <f>IFERROR(VLOOKUP(B145,'Egyéni lista'!$B$4:$L$263,9,0),0)</f>
        <v>0</v>
      </c>
      <c r="K145" s="26">
        <f>IFERROR(VLOOKUP(B145,'Egyéni lista'!$B$4:$L$263,10,0),0)</f>
        <v>0</v>
      </c>
      <c r="L145" s="87">
        <f>IFERROR(VLOOKUP(B145,'Egyéni lista'!$B$4:$L$263,11,0),0)</f>
        <v>0</v>
      </c>
    </row>
    <row r="146" spans="1:12" ht="15" hidden="1" customHeight="1" x14ac:dyDescent="0.2">
      <c r="A146" s="80" t="s">
        <v>163</v>
      </c>
      <c r="B146" s="103"/>
      <c r="C146" s="81">
        <f>IFERROR(VLOOKUP(B146,'Egyéni lista'!$B$4:$L$263,2,0),0)</f>
        <v>0</v>
      </c>
      <c r="D146" s="82">
        <f>IFERROR(VLOOKUP(B146,'Egyéni lista'!$B$4:$L$263,3,0),0)</f>
        <v>0</v>
      </c>
      <c r="E146" s="7">
        <f>IFERROR(VLOOKUP(B146,'Egyéni lista'!$B$4:$L$263,4,0),0)</f>
        <v>0</v>
      </c>
      <c r="F146" s="7">
        <f>IFERROR(VLOOKUP(B146,'Egyéni lista'!$B$4:$L$263,5,0),0)</f>
        <v>0</v>
      </c>
      <c r="G146" s="7">
        <f>IFERROR(VLOOKUP(B146,'Egyéni lista'!$B$4:$L$263,6,0),0)</f>
        <v>0</v>
      </c>
      <c r="H146" s="7">
        <f>IFERROR(VLOOKUP(B146,'Egyéni lista'!$B$4:$L$263,7,0),0)</f>
        <v>0</v>
      </c>
      <c r="I146" s="124">
        <f>IFERROR(VLOOKUP(B146,'Egyéni lista'!$B$4:$L$263,8,0),0)</f>
        <v>0</v>
      </c>
      <c r="J146" s="132">
        <f>IFERROR(VLOOKUP(B146,'Egyéni lista'!$B$4:$L$263,9,0),0)</f>
        <v>0</v>
      </c>
      <c r="K146" s="26">
        <f>IFERROR(VLOOKUP(B146,'Egyéni lista'!$B$4:$L$263,10,0),0)</f>
        <v>0</v>
      </c>
      <c r="L146" s="87">
        <f>IFERROR(VLOOKUP(B146,'Egyéni lista'!$B$4:$L$263,11,0),0)</f>
        <v>0</v>
      </c>
    </row>
    <row r="147" spans="1:12" ht="15.75" hidden="1" customHeight="1" x14ac:dyDescent="0.2">
      <c r="A147" s="80" t="s">
        <v>164</v>
      </c>
      <c r="B147" s="103"/>
      <c r="C147" s="81">
        <f>IFERROR(VLOOKUP(B147,'Egyéni lista'!$B$4:$L$263,2,0),0)</f>
        <v>0</v>
      </c>
      <c r="D147" s="82">
        <f>IFERROR(VLOOKUP(B147,'Egyéni lista'!$B$4:$L$263,3,0),0)</f>
        <v>0</v>
      </c>
      <c r="E147" s="7">
        <f>IFERROR(VLOOKUP(B147,'Egyéni lista'!$B$4:$L$263,4,0),0)</f>
        <v>0</v>
      </c>
      <c r="F147" s="7">
        <f>IFERROR(VLOOKUP(B147,'Egyéni lista'!$B$4:$L$263,5,0),0)</f>
        <v>0</v>
      </c>
      <c r="G147" s="7">
        <f>IFERROR(VLOOKUP(B147,'Egyéni lista'!$B$4:$L$263,6,0),0)</f>
        <v>0</v>
      </c>
      <c r="H147" s="7">
        <f>IFERROR(VLOOKUP(B147,'Egyéni lista'!$B$4:$L$263,7,0),0)</f>
        <v>0</v>
      </c>
      <c r="I147" s="124">
        <f>IFERROR(VLOOKUP(B147,'Egyéni lista'!$B$4:$L$263,8,0),0)</f>
        <v>0</v>
      </c>
      <c r="J147" s="132">
        <f>IFERROR(VLOOKUP(B147,'Egyéni lista'!$B$4:$L$263,9,0),0)</f>
        <v>0</v>
      </c>
      <c r="K147" s="26">
        <f>IFERROR(VLOOKUP(B147,'Egyéni lista'!$B$4:$L$263,10,0),0)</f>
        <v>0</v>
      </c>
      <c r="L147" s="87">
        <f>IFERROR(VLOOKUP(B147,'Egyéni lista'!$B$4:$L$263,11,0),0)</f>
        <v>0</v>
      </c>
    </row>
    <row r="148" spans="1:12" ht="15" hidden="1" customHeight="1" x14ac:dyDescent="0.2">
      <c r="A148" s="80" t="s">
        <v>165</v>
      </c>
      <c r="B148" s="103"/>
      <c r="C148" s="81">
        <f>IFERROR(VLOOKUP(B148,'Egyéni lista'!$B$4:$L$263,2,0),0)</f>
        <v>0</v>
      </c>
      <c r="D148" s="82">
        <f>IFERROR(VLOOKUP(B148,'Egyéni lista'!$B$4:$L$263,3,0),0)</f>
        <v>0</v>
      </c>
      <c r="E148" s="7">
        <f>IFERROR(VLOOKUP(B148,'Egyéni lista'!$B$4:$L$263,4,0),0)</f>
        <v>0</v>
      </c>
      <c r="F148" s="7">
        <f>IFERROR(VLOOKUP(B148,'Egyéni lista'!$B$4:$L$263,5,0),0)</f>
        <v>0</v>
      </c>
      <c r="G148" s="7">
        <f>IFERROR(VLOOKUP(B148,'Egyéni lista'!$B$4:$L$263,6,0),0)</f>
        <v>0</v>
      </c>
      <c r="H148" s="7">
        <f>IFERROR(VLOOKUP(B148,'Egyéni lista'!$B$4:$L$263,7,0),0)</f>
        <v>0</v>
      </c>
      <c r="I148" s="124">
        <f>IFERROR(VLOOKUP(B148,'Egyéni lista'!$B$4:$L$263,8,0),0)</f>
        <v>0</v>
      </c>
      <c r="J148" s="132">
        <f>IFERROR(VLOOKUP(B148,'Egyéni lista'!$B$4:$L$263,9,0),0)</f>
        <v>0</v>
      </c>
      <c r="K148" s="26">
        <f>IFERROR(VLOOKUP(B148,'Egyéni lista'!$B$4:$L$263,10,0),0)</f>
        <v>0</v>
      </c>
      <c r="L148" s="87">
        <f>IFERROR(VLOOKUP(B148,'Egyéni lista'!$B$4:$L$263,11,0),0)</f>
        <v>0</v>
      </c>
    </row>
    <row r="149" spans="1:12" ht="15" hidden="1" customHeight="1" x14ac:dyDescent="0.2">
      <c r="A149" s="80" t="s">
        <v>166</v>
      </c>
      <c r="B149" s="103"/>
      <c r="C149" s="81">
        <f>IFERROR(VLOOKUP(B149,'Egyéni lista'!$B$4:$L$263,2,0),0)</f>
        <v>0</v>
      </c>
      <c r="D149" s="82">
        <f>IFERROR(VLOOKUP(B149,'Egyéni lista'!$B$4:$L$263,3,0),0)</f>
        <v>0</v>
      </c>
      <c r="E149" s="7">
        <f>IFERROR(VLOOKUP(B149,'Egyéni lista'!$B$4:$L$263,4,0),0)</f>
        <v>0</v>
      </c>
      <c r="F149" s="7">
        <f>IFERROR(VLOOKUP(B149,'Egyéni lista'!$B$4:$L$263,5,0),0)</f>
        <v>0</v>
      </c>
      <c r="G149" s="7">
        <f>IFERROR(VLOOKUP(B149,'Egyéni lista'!$B$4:$L$263,6,0),0)</f>
        <v>0</v>
      </c>
      <c r="H149" s="7">
        <f>IFERROR(VLOOKUP(B149,'Egyéni lista'!$B$4:$L$263,7,0),0)</f>
        <v>0</v>
      </c>
      <c r="I149" s="124">
        <f>IFERROR(VLOOKUP(B149,'Egyéni lista'!$B$4:$L$263,8,0),0)</f>
        <v>0</v>
      </c>
      <c r="J149" s="132">
        <f>IFERROR(VLOOKUP(B149,'Egyéni lista'!$B$4:$L$263,9,0),0)</f>
        <v>0</v>
      </c>
      <c r="K149" s="26">
        <f>IFERROR(VLOOKUP(B149,'Egyéni lista'!$B$4:$L$263,10,0),0)</f>
        <v>0</v>
      </c>
      <c r="L149" s="87">
        <f>IFERROR(VLOOKUP(B149,'Egyéni lista'!$B$4:$L$263,11,0),0)</f>
        <v>0</v>
      </c>
    </row>
    <row r="150" spans="1:12" ht="15" hidden="1" customHeight="1" x14ac:dyDescent="0.2">
      <c r="A150" s="80" t="s">
        <v>167</v>
      </c>
      <c r="B150" s="103"/>
      <c r="C150" s="81">
        <f>IFERROR(VLOOKUP(B150,'Egyéni lista'!$B$4:$L$263,2,0),0)</f>
        <v>0</v>
      </c>
      <c r="D150" s="82">
        <f>IFERROR(VLOOKUP(B150,'Egyéni lista'!$B$4:$L$263,3,0),0)</f>
        <v>0</v>
      </c>
      <c r="E150" s="7">
        <f>IFERROR(VLOOKUP(B150,'Egyéni lista'!$B$4:$L$263,4,0),0)</f>
        <v>0</v>
      </c>
      <c r="F150" s="7">
        <f>IFERROR(VLOOKUP(B150,'Egyéni lista'!$B$4:$L$263,5,0),0)</f>
        <v>0</v>
      </c>
      <c r="G150" s="7">
        <f>IFERROR(VLOOKUP(B150,'Egyéni lista'!$B$4:$L$263,6,0),0)</f>
        <v>0</v>
      </c>
      <c r="H150" s="7">
        <f>IFERROR(VLOOKUP(B150,'Egyéni lista'!$B$4:$L$263,7,0),0)</f>
        <v>0</v>
      </c>
      <c r="I150" s="124">
        <f>IFERROR(VLOOKUP(B150,'Egyéni lista'!$B$4:$L$263,8,0),0)</f>
        <v>0</v>
      </c>
      <c r="J150" s="132">
        <f>IFERROR(VLOOKUP(B150,'Egyéni lista'!$B$4:$L$263,9,0),0)</f>
        <v>0</v>
      </c>
      <c r="K150" s="26">
        <f>IFERROR(VLOOKUP(B150,'Egyéni lista'!$B$4:$L$263,10,0),0)</f>
        <v>0</v>
      </c>
      <c r="L150" s="87">
        <f>IFERROR(VLOOKUP(B150,'Egyéni lista'!$B$4:$L$263,11,0),0)</f>
        <v>0</v>
      </c>
    </row>
    <row r="151" spans="1:12" ht="15.75" hidden="1" customHeight="1" x14ac:dyDescent="0.2">
      <c r="A151" s="80" t="s">
        <v>168</v>
      </c>
      <c r="B151" s="103"/>
      <c r="C151" s="81">
        <f>IFERROR(VLOOKUP(B151,'Egyéni lista'!$B$4:$L$263,2,0),0)</f>
        <v>0</v>
      </c>
      <c r="D151" s="82">
        <f>IFERROR(VLOOKUP(B151,'Egyéni lista'!$B$4:$L$263,3,0),0)</f>
        <v>0</v>
      </c>
      <c r="E151" s="7">
        <f>IFERROR(VLOOKUP(B151,'Egyéni lista'!$B$4:$L$263,4,0),0)</f>
        <v>0</v>
      </c>
      <c r="F151" s="7">
        <f>IFERROR(VLOOKUP(B151,'Egyéni lista'!$B$4:$L$263,5,0),0)</f>
        <v>0</v>
      </c>
      <c r="G151" s="7">
        <f>IFERROR(VLOOKUP(B151,'Egyéni lista'!$B$4:$L$263,6,0),0)</f>
        <v>0</v>
      </c>
      <c r="H151" s="7">
        <f>IFERROR(VLOOKUP(B151,'Egyéni lista'!$B$4:$L$263,7,0),0)</f>
        <v>0</v>
      </c>
      <c r="I151" s="124">
        <f>IFERROR(VLOOKUP(B151,'Egyéni lista'!$B$4:$L$263,8,0),0)</f>
        <v>0</v>
      </c>
      <c r="J151" s="132">
        <f>IFERROR(VLOOKUP(B151,'Egyéni lista'!$B$4:$L$263,9,0),0)</f>
        <v>0</v>
      </c>
      <c r="K151" s="26">
        <f>IFERROR(VLOOKUP(B151,'Egyéni lista'!$B$4:$L$263,10,0),0)</f>
        <v>0</v>
      </c>
      <c r="L151" s="87">
        <f>IFERROR(VLOOKUP(B151,'Egyéni lista'!$B$4:$L$263,11,0),0)</f>
        <v>0</v>
      </c>
    </row>
    <row r="152" spans="1:12" ht="15" hidden="1" customHeight="1" x14ac:dyDescent="0.2">
      <c r="A152" s="80" t="s">
        <v>169</v>
      </c>
      <c r="B152" s="103"/>
      <c r="C152" s="81">
        <f>IFERROR(VLOOKUP(B152,'Egyéni lista'!$B$4:$L$263,2,0),0)</f>
        <v>0</v>
      </c>
      <c r="D152" s="82">
        <f>IFERROR(VLOOKUP(B152,'Egyéni lista'!$B$4:$L$263,3,0),0)</f>
        <v>0</v>
      </c>
      <c r="E152" s="7">
        <f>IFERROR(VLOOKUP(B152,'Egyéni lista'!$B$4:$L$263,4,0),0)</f>
        <v>0</v>
      </c>
      <c r="F152" s="7">
        <f>IFERROR(VLOOKUP(B152,'Egyéni lista'!$B$4:$L$263,5,0),0)</f>
        <v>0</v>
      </c>
      <c r="G152" s="7">
        <f>IFERROR(VLOOKUP(B152,'Egyéni lista'!$B$4:$L$263,6,0),0)</f>
        <v>0</v>
      </c>
      <c r="H152" s="7">
        <f>IFERROR(VLOOKUP(B152,'Egyéni lista'!$B$4:$L$263,7,0),0)</f>
        <v>0</v>
      </c>
      <c r="I152" s="124">
        <f>IFERROR(VLOOKUP(B152,'Egyéni lista'!$B$4:$L$263,8,0),0)</f>
        <v>0</v>
      </c>
      <c r="J152" s="132">
        <f>IFERROR(VLOOKUP(B152,'Egyéni lista'!$B$4:$L$263,9,0),0)</f>
        <v>0</v>
      </c>
      <c r="K152" s="26">
        <f>IFERROR(VLOOKUP(B152,'Egyéni lista'!$B$4:$L$263,10,0),0)</f>
        <v>0</v>
      </c>
      <c r="L152" s="87">
        <f>IFERROR(VLOOKUP(B152,'Egyéni lista'!$B$4:$L$263,11,0),0)</f>
        <v>0</v>
      </c>
    </row>
    <row r="153" spans="1:12" ht="15" hidden="1" customHeight="1" x14ac:dyDescent="0.2">
      <c r="A153" s="80" t="s">
        <v>170</v>
      </c>
      <c r="B153" s="103"/>
      <c r="C153" s="81">
        <f>IFERROR(VLOOKUP(B153,'Egyéni lista'!$B$4:$L$263,2,0),0)</f>
        <v>0</v>
      </c>
      <c r="D153" s="82">
        <f>IFERROR(VLOOKUP(B153,'Egyéni lista'!$B$4:$L$263,3,0),0)</f>
        <v>0</v>
      </c>
      <c r="E153" s="7">
        <f>IFERROR(VLOOKUP(B153,'Egyéni lista'!$B$4:$L$263,4,0),0)</f>
        <v>0</v>
      </c>
      <c r="F153" s="7">
        <f>IFERROR(VLOOKUP(B153,'Egyéni lista'!$B$4:$L$263,5,0),0)</f>
        <v>0</v>
      </c>
      <c r="G153" s="7">
        <f>IFERROR(VLOOKUP(B153,'Egyéni lista'!$B$4:$L$263,6,0),0)</f>
        <v>0</v>
      </c>
      <c r="H153" s="7">
        <f>IFERROR(VLOOKUP(B153,'Egyéni lista'!$B$4:$L$263,7,0),0)</f>
        <v>0</v>
      </c>
      <c r="I153" s="124">
        <f>IFERROR(VLOOKUP(B153,'Egyéni lista'!$B$4:$L$263,8,0),0)</f>
        <v>0</v>
      </c>
      <c r="J153" s="132">
        <f>IFERROR(VLOOKUP(B153,'Egyéni lista'!$B$4:$L$263,9,0),0)</f>
        <v>0</v>
      </c>
      <c r="K153" s="26">
        <f>IFERROR(VLOOKUP(B153,'Egyéni lista'!$B$4:$L$263,10,0),0)</f>
        <v>0</v>
      </c>
      <c r="L153" s="87">
        <f>IFERROR(VLOOKUP(B153,'Egyéni lista'!$B$4:$L$263,11,0),0)</f>
        <v>0</v>
      </c>
    </row>
    <row r="154" spans="1:12" ht="15" hidden="1" customHeight="1" x14ac:dyDescent="0.2">
      <c r="A154" s="80" t="s">
        <v>171</v>
      </c>
      <c r="B154" s="103"/>
      <c r="C154" s="81">
        <f>IFERROR(VLOOKUP(B154,'Egyéni lista'!$B$4:$L$263,2,0),0)</f>
        <v>0</v>
      </c>
      <c r="D154" s="82">
        <f>IFERROR(VLOOKUP(B154,'Egyéni lista'!$B$4:$L$263,3,0),0)</f>
        <v>0</v>
      </c>
      <c r="E154" s="7">
        <f>IFERROR(VLOOKUP(B154,'Egyéni lista'!$B$4:$L$263,4,0),0)</f>
        <v>0</v>
      </c>
      <c r="F154" s="7">
        <f>IFERROR(VLOOKUP(B154,'Egyéni lista'!$B$4:$L$263,5,0),0)</f>
        <v>0</v>
      </c>
      <c r="G154" s="7">
        <f>IFERROR(VLOOKUP(B154,'Egyéni lista'!$B$4:$L$263,6,0),0)</f>
        <v>0</v>
      </c>
      <c r="H154" s="7">
        <f>IFERROR(VLOOKUP(B154,'Egyéni lista'!$B$4:$L$263,7,0),0)</f>
        <v>0</v>
      </c>
      <c r="I154" s="124">
        <f>IFERROR(VLOOKUP(B154,'Egyéni lista'!$B$4:$L$263,8,0),0)</f>
        <v>0</v>
      </c>
      <c r="J154" s="132">
        <f>IFERROR(VLOOKUP(B154,'Egyéni lista'!$B$4:$L$263,9,0),0)</f>
        <v>0</v>
      </c>
      <c r="K154" s="26">
        <f>IFERROR(VLOOKUP(B154,'Egyéni lista'!$B$4:$L$263,10,0),0)</f>
        <v>0</v>
      </c>
      <c r="L154" s="87">
        <f>IFERROR(VLOOKUP(B154,'Egyéni lista'!$B$4:$L$263,11,0),0)</f>
        <v>0</v>
      </c>
    </row>
    <row r="155" spans="1:12" ht="15.75" hidden="1" customHeight="1" x14ac:dyDescent="0.2">
      <c r="A155" s="80" t="s">
        <v>172</v>
      </c>
      <c r="B155" s="103"/>
      <c r="C155" s="81">
        <f>IFERROR(VLOOKUP(B155,'Egyéni lista'!$B$4:$L$263,2,0),0)</f>
        <v>0</v>
      </c>
      <c r="D155" s="82">
        <f>IFERROR(VLOOKUP(B155,'Egyéni lista'!$B$4:$L$263,3,0),0)</f>
        <v>0</v>
      </c>
      <c r="E155" s="7">
        <f>IFERROR(VLOOKUP(B155,'Egyéni lista'!$B$4:$L$263,4,0),0)</f>
        <v>0</v>
      </c>
      <c r="F155" s="7">
        <f>IFERROR(VLOOKUP(B155,'Egyéni lista'!$B$4:$L$263,5,0),0)</f>
        <v>0</v>
      </c>
      <c r="G155" s="7">
        <f>IFERROR(VLOOKUP(B155,'Egyéni lista'!$B$4:$L$263,6,0),0)</f>
        <v>0</v>
      </c>
      <c r="H155" s="7">
        <f>IFERROR(VLOOKUP(B155,'Egyéni lista'!$B$4:$L$263,7,0),0)</f>
        <v>0</v>
      </c>
      <c r="I155" s="124">
        <f>IFERROR(VLOOKUP(B155,'Egyéni lista'!$B$4:$L$263,8,0),0)</f>
        <v>0</v>
      </c>
      <c r="J155" s="132">
        <f>IFERROR(VLOOKUP(B155,'Egyéni lista'!$B$4:$L$263,9,0),0)</f>
        <v>0</v>
      </c>
      <c r="K155" s="26">
        <f>IFERROR(VLOOKUP(B155,'Egyéni lista'!$B$4:$L$263,10,0),0)</f>
        <v>0</v>
      </c>
      <c r="L155" s="87">
        <f>IFERROR(VLOOKUP(B155,'Egyéni lista'!$B$4:$L$263,11,0),0)</f>
        <v>0</v>
      </c>
    </row>
    <row r="156" spans="1:12" ht="15" hidden="1" customHeight="1" x14ac:dyDescent="0.2">
      <c r="A156" s="80" t="s">
        <v>173</v>
      </c>
      <c r="B156" s="103"/>
      <c r="C156" s="81">
        <f>IFERROR(VLOOKUP(B156,'Egyéni lista'!$B$4:$L$263,2,0),0)</f>
        <v>0</v>
      </c>
      <c r="D156" s="82">
        <f>IFERROR(VLOOKUP(B156,'Egyéni lista'!$B$4:$L$263,3,0),0)</f>
        <v>0</v>
      </c>
      <c r="E156" s="7">
        <f>IFERROR(VLOOKUP(B156,'Egyéni lista'!$B$4:$L$263,4,0),0)</f>
        <v>0</v>
      </c>
      <c r="F156" s="7">
        <f>IFERROR(VLOOKUP(B156,'Egyéni lista'!$B$4:$L$263,5,0),0)</f>
        <v>0</v>
      </c>
      <c r="G156" s="7">
        <f>IFERROR(VLOOKUP(B156,'Egyéni lista'!$B$4:$L$263,6,0),0)</f>
        <v>0</v>
      </c>
      <c r="H156" s="7">
        <f>IFERROR(VLOOKUP(B156,'Egyéni lista'!$B$4:$L$263,7,0),0)</f>
        <v>0</v>
      </c>
      <c r="I156" s="124">
        <f>IFERROR(VLOOKUP(B156,'Egyéni lista'!$B$4:$L$263,8,0),0)</f>
        <v>0</v>
      </c>
      <c r="J156" s="132">
        <f>IFERROR(VLOOKUP(B156,'Egyéni lista'!$B$4:$L$263,9,0),0)</f>
        <v>0</v>
      </c>
      <c r="K156" s="26">
        <f>IFERROR(VLOOKUP(B156,'Egyéni lista'!$B$4:$L$263,10,0),0)</f>
        <v>0</v>
      </c>
      <c r="L156" s="87">
        <f>IFERROR(VLOOKUP(B156,'Egyéni lista'!$B$4:$L$263,11,0),0)</f>
        <v>0</v>
      </c>
    </row>
    <row r="157" spans="1:12" ht="15" hidden="1" customHeight="1" x14ac:dyDescent="0.2">
      <c r="A157" s="80" t="s">
        <v>174</v>
      </c>
      <c r="B157" s="103"/>
      <c r="C157" s="81">
        <f>IFERROR(VLOOKUP(B157,'Egyéni lista'!$B$4:$L$263,2,0),0)</f>
        <v>0</v>
      </c>
      <c r="D157" s="82">
        <f>IFERROR(VLOOKUP(B157,'Egyéni lista'!$B$4:$L$263,3,0),0)</f>
        <v>0</v>
      </c>
      <c r="E157" s="7">
        <f>IFERROR(VLOOKUP(B157,'Egyéni lista'!$B$4:$L$263,4,0),0)</f>
        <v>0</v>
      </c>
      <c r="F157" s="7">
        <f>IFERROR(VLOOKUP(B157,'Egyéni lista'!$B$4:$L$263,5,0),0)</f>
        <v>0</v>
      </c>
      <c r="G157" s="7">
        <f>IFERROR(VLOOKUP(B157,'Egyéni lista'!$B$4:$L$263,6,0),0)</f>
        <v>0</v>
      </c>
      <c r="H157" s="7">
        <f>IFERROR(VLOOKUP(B157,'Egyéni lista'!$B$4:$L$263,7,0),0)</f>
        <v>0</v>
      </c>
      <c r="I157" s="124">
        <f>IFERROR(VLOOKUP(B157,'Egyéni lista'!$B$4:$L$263,8,0),0)</f>
        <v>0</v>
      </c>
      <c r="J157" s="132">
        <f>IFERROR(VLOOKUP(B157,'Egyéni lista'!$B$4:$L$263,9,0),0)</f>
        <v>0</v>
      </c>
      <c r="K157" s="26">
        <f>IFERROR(VLOOKUP(B157,'Egyéni lista'!$B$4:$L$263,10,0),0)</f>
        <v>0</v>
      </c>
      <c r="L157" s="87">
        <f>IFERROR(VLOOKUP(B157,'Egyéni lista'!$B$4:$L$263,11,0),0)</f>
        <v>0</v>
      </c>
    </row>
    <row r="158" spans="1:12" ht="15" hidden="1" customHeight="1" x14ac:dyDescent="0.2">
      <c r="A158" s="80" t="s">
        <v>175</v>
      </c>
      <c r="B158" s="103"/>
      <c r="C158" s="81">
        <f>IFERROR(VLOOKUP(B158,'Egyéni lista'!$B$4:$L$263,2,0),0)</f>
        <v>0</v>
      </c>
      <c r="D158" s="82">
        <f>IFERROR(VLOOKUP(B158,'Egyéni lista'!$B$4:$L$263,3,0),0)</f>
        <v>0</v>
      </c>
      <c r="E158" s="7">
        <f>IFERROR(VLOOKUP(B158,'Egyéni lista'!$B$4:$L$263,4,0),0)</f>
        <v>0</v>
      </c>
      <c r="F158" s="7">
        <f>IFERROR(VLOOKUP(B158,'Egyéni lista'!$B$4:$L$263,5,0),0)</f>
        <v>0</v>
      </c>
      <c r="G158" s="7">
        <f>IFERROR(VLOOKUP(B158,'Egyéni lista'!$B$4:$L$263,6,0),0)</f>
        <v>0</v>
      </c>
      <c r="H158" s="7">
        <f>IFERROR(VLOOKUP(B158,'Egyéni lista'!$B$4:$L$263,7,0),0)</f>
        <v>0</v>
      </c>
      <c r="I158" s="124">
        <f>IFERROR(VLOOKUP(B158,'Egyéni lista'!$B$4:$L$263,8,0),0)</f>
        <v>0</v>
      </c>
      <c r="J158" s="132">
        <f>IFERROR(VLOOKUP(B158,'Egyéni lista'!$B$4:$L$263,9,0),0)</f>
        <v>0</v>
      </c>
      <c r="K158" s="26">
        <f>IFERROR(VLOOKUP(B158,'Egyéni lista'!$B$4:$L$263,10,0),0)</f>
        <v>0</v>
      </c>
      <c r="L158" s="87">
        <f>IFERROR(VLOOKUP(B158,'Egyéni lista'!$B$4:$L$263,11,0),0)</f>
        <v>0</v>
      </c>
    </row>
    <row r="159" spans="1:12" ht="15.75" hidden="1" customHeight="1" x14ac:dyDescent="0.2">
      <c r="A159" s="80" t="s">
        <v>176</v>
      </c>
      <c r="B159" s="103"/>
      <c r="C159" s="81">
        <f>IFERROR(VLOOKUP(B159,'Egyéni lista'!$B$4:$L$263,2,0),0)</f>
        <v>0</v>
      </c>
      <c r="D159" s="82">
        <f>IFERROR(VLOOKUP(B159,'Egyéni lista'!$B$4:$L$263,3,0),0)</f>
        <v>0</v>
      </c>
      <c r="E159" s="7">
        <f>IFERROR(VLOOKUP(B159,'Egyéni lista'!$B$4:$L$263,4,0),0)</f>
        <v>0</v>
      </c>
      <c r="F159" s="7">
        <f>IFERROR(VLOOKUP(B159,'Egyéni lista'!$B$4:$L$263,5,0),0)</f>
        <v>0</v>
      </c>
      <c r="G159" s="7">
        <f>IFERROR(VLOOKUP(B159,'Egyéni lista'!$B$4:$L$263,6,0),0)</f>
        <v>0</v>
      </c>
      <c r="H159" s="7">
        <f>IFERROR(VLOOKUP(B159,'Egyéni lista'!$B$4:$L$263,7,0),0)</f>
        <v>0</v>
      </c>
      <c r="I159" s="124">
        <f>IFERROR(VLOOKUP(B159,'Egyéni lista'!$B$4:$L$263,8,0),0)</f>
        <v>0</v>
      </c>
      <c r="J159" s="132">
        <f>IFERROR(VLOOKUP(B159,'Egyéni lista'!$B$4:$L$263,9,0),0)</f>
        <v>0</v>
      </c>
      <c r="K159" s="26">
        <f>IFERROR(VLOOKUP(B159,'Egyéni lista'!$B$4:$L$263,10,0),0)</f>
        <v>0</v>
      </c>
      <c r="L159" s="87">
        <f>IFERROR(VLOOKUP(B159,'Egyéni lista'!$B$4:$L$263,11,0),0)</f>
        <v>0</v>
      </c>
    </row>
    <row r="160" spans="1:12" ht="15" hidden="1" customHeight="1" x14ac:dyDescent="0.2">
      <c r="A160" s="80" t="s">
        <v>177</v>
      </c>
      <c r="B160" s="103"/>
      <c r="C160" s="81">
        <f>IFERROR(VLOOKUP(B160,'Egyéni lista'!$B$4:$L$263,2,0),0)</f>
        <v>0</v>
      </c>
      <c r="D160" s="82">
        <f>IFERROR(VLOOKUP(B160,'Egyéni lista'!$B$4:$L$263,3,0),0)</f>
        <v>0</v>
      </c>
      <c r="E160" s="7">
        <f>IFERROR(VLOOKUP(B160,'Egyéni lista'!$B$4:$L$263,4,0),0)</f>
        <v>0</v>
      </c>
      <c r="F160" s="7">
        <f>IFERROR(VLOOKUP(B160,'Egyéni lista'!$B$4:$L$263,5,0),0)</f>
        <v>0</v>
      </c>
      <c r="G160" s="7">
        <f>IFERROR(VLOOKUP(B160,'Egyéni lista'!$B$4:$L$263,6,0),0)</f>
        <v>0</v>
      </c>
      <c r="H160" s="7">
        <f>IFERROR(VLOOKUP(B160,'Egyéni lista'!$B$4:$L$263,7,0),0)</f>
        <v>0</v>
      </c>
      <c r="I160" s="124">
        <f>IFERROR(VLOOKUP(B160,'Egyéni lista'!$B$4:$L$263,8,0),0)</f>
        <v>0</v>
      </c>
      <c r="J160" s="132">
        <f>IFERROR(VLOOKUP(B160,'Egyéni lista'!$B$4:$L$263,9,0),0)</f>
        <v>0</v>
      </c>
      <c r="K160" s="26">
        <f>IFERROR(VLOOKUP(B160,'Egyéni lista'!$B$4:$L$263,10,0),0)</f>
        <v>0</v>
      </c>
      <c r="L160" s="87">
        <f>IFERROR(VLOOKUP(B160,'Egyéni lista'!$B$4:$L$263,11,0),0)</f>
        <v>0</v>
      </c>
    </row>
    <row r="161" spans="1:12" ht="15" hidden="1" customHeight="1" x14ac:dyDescent="0.2">
      <c r="A161" s="80" t="s">
        <v>178</v>
      </c>
      <c r="B161" s="103"/>
      <c r="C161" s="81">
        <f>IFERROR(VLOOKUP(B161,'Egyéni lista'!$B$4:$L$263,2,0),0)</f>
        <v>0</v>
      </c>
      <c r="D161" s="82">
        <f>IFERROR(VLOOKUP(B161,'Egyéni lista'!$B$4:$L$263,3,0),0)</f>
        <v>0</v>
      </c>
      <c r="E161" s="7">
        <f>IFERROR(VLOOKUP(B161,'Egyéni lista'!$B$4:$L$263,4,0),0)</f>
        <v>0</v>
      </c>
      <c r="F161" s="7">
        <f>IFERROR(VLOOKUP(B161,'Egyéni lista'!$B$4:$L$263,5,0),0)</f>
        <v>0</v>
      </c>
      <c r="G161" s="7">
        <f>IFERROR(VLOOKUP(B161,'Egyéni lista'!$B$4:$L$263,6,0),0)</f>
        <v>0</v>
      </c>
      <c r="H161" s="7">
        <f>IFERROR(VLOOKUP(B161,'Egyéni lista'!$B$4:$L$263,7,0),0)</f>
        <v>0</v>
      </c>
      <c r="I161" s="124">
        <f>IFERROR(VLOOKUP(B161,'Egyéni lista'!$B$4:$L$263,8,0),0)</f>
        <v>0</v>
      </c>
      <c r="J161" s="132">
        <f>IFERROR(VLOOKUP(B161,'Egyéni lista'!$B$4:$L$263,9,0),0)</f>
        <v>0</v>
      </c>
      <c r="K161" s="26">
        <f>IFERROR(VLOOKUP(B161,'Egyéni lista'!$B$4:$L$263,10,0),0)</f>
        <v>0</v>
      </c>
      <c r="L161" s="87">
        <f>IFERROR(VLOOKUP(B161,'Egyéni lista'!$B$4:$L$263,11,0),0)</f>
        <v>0</v>
      </c>
    </row>
    <row r="162" spans="1:12" ht="15" hidden="1" customHeight="1" x14ac:dyDescent="0.2">
      <c r="A162" s="80" t="s">
        <v>179</v>
      </c>
      <c r="B162" s="103"/>
      <c r="C162" s="81">
        <f>IFERROR(VLOOKUP(B162,'Egyéni lista'!$B$4:$L$263,2,0),0)</f>
        <v>0</v>
      </c>
      <c r="D162" s="82">
        <f>IFERROR(VLOOKUP(B162,'Egyéni lista'!$B$4:$L$263,3,0),0)</f>
        <v>0</v>
      </c>
      <c r="E162" s="7">
        <f>IFERROR(VLOOKUP(B162,'Egyéni lista'!$B$4:$L$263,4,0),0)</f>
        <v>0</v>
      </c>
      <c r="F162" s="7">
        <f>IFERROR(VLOOKUP(B162,'Egyéni lista'!$B$4:$L$263,5,0),0)</f>
        <v>0</v>
      </c>
      <c r="G162" s="7">
        <f>IFERROR(VLOOKUP(B162,'Egyéni lista'!$B$4:$L$263,6,0),0)</f>
        <v>0</v>
      </c>
      <c r="H162" s="7">
        <f>IFERROR(VLOOKUP(B162,'Egyéni lista'!$B$4:$L$263,7,0),0)</f>
        <v>0</v>
      </c>
      <c r="I162" s="124">
        <f>IFERROR(VLOOKUP(B162,'Egyéni lista'!$B$4:$L$263,8,0),0)</f>
        <v>0</v>
      </c>
      <c r="J162" s="132">
        <f>IFERROR(VLOOKUP(B162,'Egyéni lista'!$B$4:$L$263,9,0),0)</f>
        <v>0</v>
      </c>
      <c r="K162" s="26">
        <f>IFERROR(VLOOKUP(B162,'Egyéni lista'!$B$4:$L$263,10,0),0)</f>
        <v>0</v>
      </c>
      <c r="L162" s="87">
        <f>IFERROR(VLOOKUP(B162,'Egyéni lista'!$B$4:$L$263,11,0),0)</f>
        <v>0</v>
      </c>
    </row>
    <row r="163" spans="1:12" ht="15.75" hidden="1" customHeight="1" x14ac:dyDescent="0.2">
      <c r="A163" s="80" t="s">
        <v>180</v>
      </c>
      <c r="B163" s="103"/>
      <c r="C163" s="81">
        <f>IFERROR(VLOOKUP(B163,'Egyéni lista'!$B$4:$L$263,2,0),0)</f>
        <v>0</v>
      </c>
      <c r="D163" s="82">
        <f>IFERROR(VLOOKUP(B163,'Egyéni lista'!$B$4:$L$263,3,0),0)</f>
        <v>0</v>
      </c>
      <c r="E163" s="7">
        <f>IFERROR(VLOOKUP(B163,'Egyéni lista'!$B$4:$L$263,4,0),0)</f>
        <v>0</v>
      </c>
      <c r="F163" s="7">
        <f>IFERROR(VLOOKUP(B163,'Egyéni lista'!$B$4:$L$263,5,0),0)</f>
        <v>0</v>
      </c>
      <c r="G163" s="7">
        <f>IFERROR(VLOOKUP(B163,'Egyéni lista'!$B$4:$L$263,6,0),0)</f>
        <v>0</v>
      </c>
      <c r="H163" s="7">
        <f>IFERROR(VLOOKUP(B163,'Egyéni lista'!$B$4:$L$263,7,0),0)</f>
        <v>0</v>
      </c>
      <c r="I163" s="124">
        <f>IFERROR(VLOOKUP(B163,'Egyéni lista'!$B$4:$L$263,8,0),0)</f>
        <v>0</v>
      </c>
      <c r="J163" s="132">
        <f>IFERROR(VLOOKUP(B163,'Egyéni lista'!$B$4:$L$263,9,0),0)</f>
        <v>0</v>
      </c>
      <c r="K163" s="26">
        <f>IFERROR(VLOOKUP(B163,'Egyéni lista'!$B$4:$L$263,10,0),0)</f>
        <v>0</v>
      </c>
      <c r="L163" s="87">
        <f>IFERROR(VLOOKUP(B163,'Egyéni lista'!$B$4:$L$263,11,0),0)</f>
        <v>0</v>
      </c>
    </row>
    <row r="164" spans="1:12" ht="15" hidden="1" customHeight="1" x14ac:dyDescent="0.2">
      <c r="A164" s="80" t="s">
        <v>181</v>
      </c>
      <c r="B164" s="103"/>
      <c r="C164" s="81">
        <f>IFERROR(VLOOKUP(B164,'Egyéni lista'!$B$4:$L$263,2,0),0)</f>
        <v>0</v>
      </c>
      <c r="D164" s="82">
        <f>IFERROR(VLOOKUP(B164,'Egyéni lista'!$B$4:$L$263,3,0),0)</f>
        <v>0</v>
      </c>
      <c r="E164" s="7">
        <f>IFERROR(VLOOKUP(B164,'Egyéni lista'!$B$4:$L$263,4,0),0)</f>
        <v>0</v>
      </c>
      <c r="F164" s="7">
        <f>IFERROR(VLOOKUP(B164,'Egyéni lista'!$B$4:$L$263,5,0),0)</f>
        <v>0</v>
      </c>
      <c r="G164" s="7">
        <f>IFERROR(VLOOKUP(B164,'Egyéni lista'!$B$4:$L$263,6,0),0)</f>
        <v>0</v>
      </c>
      <c r="H164" s="7">
        <f>IFERROR(VLOOKUP(B164,'Egyéni lista'!$B$4:$L$263,7,0),0)</f>
        <v>0</v>
      </c>
      <c r="I164" s="124">
        <f>IFERROR(VLOOKUP(B164,'Egyéni lista'!$B$4:$L$263,8,0),0)</f>
        <v>0</v>
      </c>
      <c r="J164" s="132">
        <f>IFERROR(VLOOKUP(B164,'Egyéni lista'!$B$4:$L$263,9,0),0)</f>
        <v>0</v>
      </c>
      <c r="K164" s="26">
        <f>IFERROR(VLOOKUP(B164,'Egyéni lista'!$B$4:$L$263,10,0),0)</f>
        <v>0</v>
      </c>
      <c r="L164" s="87">
        <f>IFERROR(VLOOKUP(B164,'Egyéni lista'!$B$4:$L$263,11,0),0)</f>
        <v>0</v>
      </c>
    </row>
    <row r="165" spans="1:12" ht="15" hidden="1" customHeight="1" x14ac:dyDescent="0.2">
      <c r="A165" s="80" t="s">
        <v>182</v>
      </c>
      <c r="B165" s="103"/>
      <c r="C165" s="81">
        <f>IFERROR(VLOOKUP(B165,'Egyéni lista'!$B$4:$L$263,2,0),0)</f>
        <v>0</v>
      </c>
      <c r="D165" s="82">
        <f>IFERROR(VLOOKUP(B165,'Egyéni lista'!$B$4:$L$263,3,0),0)</f>
        <v>0</v>
      </c>
      <c r="E165" s="7">
        <f>IFERROR(VLOOKUP(B165,'Egyéni lista'!$B$4:$L$263,4,0),0)</f>
        <v>0</v>
      </c>
      <c r="F165" s="7">
        <f>IFERROR(VLOOKUP(B165,'Egyéni lista'!$B$4:$L$263,5,0),0)</f>
        <v>0</v>
      </c>
      <c r="G165" s="7">
        <f>IFERROR(VLOOKUP(B165,'Egyéni lista'!$B$4:$L$263,6,0),0)</f>
        <v>0</v>
      </c>
      <c r="H165" s="7">
        <f>IFERROR(VLOOKUP(B165,'Egyéni lista'!$B$4:$L$263,7,0),0)</f>
        <v>0</v>
      </c>
      <c r="I165" s="124">
        <f>IFERROR(VLOOKUP(B165,'Egyéni lista'!$B$4:$L$263,8,0),0)</f>
        <v>0</v>
      </c>
      <c r="J165" s="132">
        <f>IFERROR(VLOOKUP(B165,'Egyéni lista'!$B$4:$L$263,9,0),0)</f>
        <v>0</v>
      </c>
      <c r="K165" s="26">
        <f>IFERROR(VLOOKUP(B165,'Egyéni lista'!$B$4:$L$263,10,0),0)</f>
        <v>0</v>
      </c>
      <c r="L165" s="87">
        <f>IFERROR(VLOOKUP(B165,'Egyéni lista'!$B$4:$L$263,11,0),0)</f>
        <v>0</v>
      </c>
    </row>
    <row r="166" spans="1:12" ht="15" hidden="1" customHeight="1" x14ac:dyDescent="0.2">
      <c r="A166" s="80" t="s">
        <v>183</v>
      </c>
      <c r="B166" s="103"/>
      <c r="C166" s="81">
        <f>IFERROR(VLOOKUP(B166,'Egyéni lista'!$B$4:$L$263,2,0),0)</f>
        <v>0</v>
      </c>
      <c r="D166" s="82">
        <f>IFERROR(VLOOKUP(B166,'Egyéni lista'!$B$4:$L$263,3,0),0)</f>
        <v>0</v>
      </c>
      <c r="E166" s="7">
        <f>IFERROR(VLOOKUP(B166,'Egyéni lista'!$B$4:$L$263,4,0),0)</f>
        <v>0</v>
      </c>
      <c r="F166" s="7">
        <f>IFERROR(VLOOKUP(B166,'Egyéni lista'!$B$4:$L$263,5,0),0)</f>
        <v>0</v>
      </c>
      <c r="G166" s="7">
        <f>IFERROR(VLOOKUP(B166,'Egyéni lista'!$B$4:$L$263,6,0),0)</f>
        <v>0</v>
      </c>
      <c r="H166" s="7">
        <f>IFERROR(VLOOKUP(B166,'Egyéni lista'!$B$4:$L$263,7,0),0)</f>
        <v>0</v>
      </c>
      <c r="I166" s="124">
        <f>IFERROR(VLOOKUP(B166,'Egyéni lista'!$B$4:$L$263,8,0),0)</f>
        <v>0</v>
      </c>
      <c r="J166" s="132">
        <f>IFERROR(VLOOKUP(B166,'Egyéni lista'!$B$4:$L$263,9,0),0)</f>
        <v>0</v>
      </c>
      <c r="K166" s="26">
        <f>IFERROR(VLOOKUP(B166,'Egyéni lista'!$B$4:$L$263,10,0),0)</f>
        <v>0</v>
      </c>
      <c r="L166" s="87">
        <f>IFERROR(VLOOKUP(B166,'Egyéni lista'!$B$4:$L$263,11,0),0)</f>
        <v>0</v>
      </c>
    </row>
    <row r="167" spans="1:12" ht="15.75" hidden="1" customHeight="1" x14ac:dyDescent="0.2">
      <c r="A167" s="80" t="s">
        <v>184</v>
      </c>
      <c r="B167" s="103"/>
      <c r="C167" s="81">
        <f>IFERROR(VLOOKUP(B167,'Egyéni lista'!$B$4:$L$263,2,0),0)</f>
        <v>0</v>
      </c>
      <c r="D167" s="82">
        <f>IFERROR(VLOOKUP(B167,'Egyéni lista'!$B$4:$L$263,3,0),0)</f>
        <v>0</v>
      </c>
      <c r="E167" s="7">
        <f>IFERROR(VLOOKUP(B167,'Egyéni lista'!$B$4:$L$263,4,0),0)</f>
        <v>0</v>
      </c>
      <c r="F167" s="7">
        <f>IFERROR(VLOOKUP(B167,'Egyéni lista'!$B$4:$L$263,5,0),0)</f>
        <v>0</v>
      </c>
      <c r="G167" s="7">
        <f>IFERROR(VLOOKUP(B167,'Egyéni lista'!$B$4:$L$263,6,0),0)</f>
        <v>0</v>
      </c>
      <c r="H167" s="7">
        <f>IFERROR(VLOOKUP(B167,'Egyéni lista'!$B$4:$L$263,7,0),0)</f>
        <v>0</v>
      </c>
      <c r="I167" s="124">
        <f>IFERROR(VLOOKUP(B167,'Egyéni lista'!$B$4:$L$263,8,0),0)</f>
        <v>0</v>
      </c>
      <c r="J167" s="132">
        <f>IFERROR(VLOOKUP(B167,'Egyéni lista'!$B$4:$L$263,9,0),0)</f>
        <v>0</v>
      </c>
      <c r="K167" s="26">
        <f>IFERROR(VLOOKUP(B167,'Egyéni lista'!$B$4:$L$263,10,0),0)</f>
        <v>0</v>
      </c>
      <c r="L167" s="87">
        <f>IFERROR(VLOOKUP(B167,'Egyéni lista'!$B$4:$L$263,11,0),0)</f>
        <v>0</v>
      </c>
    </row>
    <row r="168" spans="1:12" ht="15" hidden="1" customHeight="1" x14ac:dyDescent="0.2">
      <c r="A168" s="80" t="s">
        <v>185</v>
      </c>
      <c r="B168" s="103"/>
      <c r="C168" s="81">
        <f>IFERROR(VLOOKUP(B168,'Egyéni lista'!$B$4:$L$263,2,0),0)</f>
        <v>0</v>
      </c>
      <c r="D168" s="82">
        <f>IFERROR(VLOOKUP(B168,'Egyéni lista'!$B$4:$L$263,3,0),0)</f>
        <v>0</v>
      </c>
      <c r="E168" s="7">
        <f>IFERROR(VLOOKUP(B168,'Egyéni lista'!$B$4:$L$263,4,0),0)</f>
        <v>0</v>
      </c>
      <c r="F168" s="7">
        <f>IFERROR(VLOOKUP(B168,'Egyéni lista'!$B$4:$L$263,5,0),0)</f>
        <v>0</v>
      </c>
      <c r="G168" s="7">
        <f>IFERROR(VLOOKUP(B168,'Egyéni lista'!$B$4:$L$263,6,0),0)</f>
        <v>0</v>
      </c>
      <c r="H168" s="7">
        <f>IFERROR(VLOOKUP(B168,'Egyéni lista'!$B$4:$L$263,7,0),0)</f>
        <v>0</v>
      </c>
      <c r="I168" s="124">
        <f>IFERROR(VLOOKUP(B168,'Egyéni lista'!$B$4:$L$263,8,0),0)</f>
        <v>0</v>
      </c>
      <c r="J168" s="132">
        <f>IFERROR(VLOOKUP(B168,'Egyéni lista'!$B$4:$L$263,9,0),0)</f>
        <v>0</v>
      </c>
      <c r="K168" s="26">
        <f>IFERROR(VLOOKUP(B168,'Egyéni lista'!$B$4:$L$263,10,0),0)</f>
        <v>0</v>
      </c>
      <c r="L168" s="87">
        <f>IFERROR(VLOOKUP(B168,'Egyéni lista'!$B$4:$L$263,11,0),0)</f>
        <v>0</v>
      </c>
    </row>
    <row r="169" spans="1:12" ht="15" hidden="1" customHeight="1" x14ac:dyDescent="0.2">
      <c r="A169" s="80" t="s">
        <v>186</v>
      </c>
      <c r="B169" s="103"/>
      <c r="C169" s="81">
        <f>IFERROR(VLOOKUP(B169,'Egyéni lista'!$B$4:$L$263,2,0),0)</f>
        <v>0</v>
      </c>
      <c r="D169" s="82">
        <f>IFERROR(VLOOKUP(B169,'Egyéni lista'!$B$4:$L$263,3,0),0)</f>
        <v>0</v>
      </c>
      <c r="E169" s="7">
        <f>IFERROR(VLOOKUP(B169,'Egyéni lista'!$B$4:$L$263,4,0),0)</f>
        <v>0</v>
      </c>
      <c r="F169" s="7">
        <f>IFERROR(VLOOKUP(B169,'Egyéni lista'!$B$4:$L$263,5,0),0)</f>
        <v>0</v>
      </c>
      <c r="G169" s="7">
        <f>IFERROR(VLOOKUP(B169,'Egyéni lista'!$B$4:$L$263,6,0),0)</f>
        <v>0</v>
      </c>
      <c r="H169" s="7">
        <f>IFERROR(VLOOKUP(B169,'Egyéni lista'!$B$4:$L$263,7,0),0)</f>
        <v>0</v>
      </c>
      <c r="I169" s="124">
        <f>IFERROR(VLOOKUP(B169,'Egyéni lista'!$B$4:$L$263,8,0),0)</f>
        <v>0</v>
      </c>
      <c r="J169" s="132">
        <f>IFERROR(VLOOKUP(B169,'Egyéni lista'!$B$4:$L$263,9,0),0)</f>
        <v>0</v>
      </c>
      <c r="K169" s="26">
        <f>IFERROR(VLOOKUP(B169,'Egyéni lista'!$B$4:$L$263,10,0),0)</f>
        <v>0</v>
      </c>
      <c r="L169" s="87">
        <f>IFERROR(VLOOKUP(B169,'Egyéni lista'!$B$4:$L$263,11,0),0)</f>
        <v>0</v>
      </c>
    </row>
    <row r="170" spans="1:12" ht="15" hidden="1" customHeight="1" x14ac:dyDescent="0.2">
      <c r="A170" s="80" t="s">
        <v>187</v>
      </c>
      <c r="B170" s="103"/>
      <c r="C170" s="81">
        <f>IFERROR(VLOOKUP(B170,'Egyéni lista'!$B$4:$L$263,2,0),0)</f>
        <v>0</v>
      </c>
      <c r="D170" s="82">
        <f>IFERROR(VLOOKUP(B170,'Egyéni lista'!$B$4:$L$263,3,0),0)</f>
        <v>0</v>
      </c>
      <c r="E170" s="7">
        <f>IFERROR(VLOOKUP(B170,'Egyéni lista'!$B$4:$L$263,4,0),0)</f>
        <v>0</v>
      </c>
      <c r="F170" s="7">
        <f>IFERROR(VLOOKUP(B170,'Egyéni lista'!$B$4:$L$263,5,0),0)</f>
        <v>0</v>
      </c>
      <c r="G170" s="7">
        <f>IFERROR(VLOOKUP(B170,'Egyéni lista'!$B$4:$L$263,6,0),0)</f>
        <v>0</v>
      </c>
      <c r="H170" s="7">
        <f>IFERROR(VLOOKUP(B170,'Egyéni lista'!$B$4:$L$263,7,0),0)</f>
        <v>0</v>
      </c>
      <c r="I170" s="124">
        <f>IFERROR(VLOOKUP(B170,'Egyéni lista'!$B$4:$L$263,8,0),0)</f>
        <v>0</v>
      </c>
      <c r="J170" s="132">
        <f>IFERROR(VLOOKUP(B170,'Egyéni lista'!$B$4:$L$263,9,0),0)</f>
        <v>0</v>
      </c>
      <c r="K170" s="26">
        <f>IFERROR(VLOOKUP(B170,'Egyéni lista'!$B$4:$L$263,10,0),0)</f>
        <v>0</v>
      </c>
      <c r="L170" s="87">
        <f>IFERROR(VLOOKUP(B170,'Egyéni lista'!$B$4:$L$263,11,0),0)</f>
        <v>0</v>
      </c>
    </row>
    <row r="171" spans="1:12" ht="15.75" hidden="1" customHeight="1" x14ac:dyDescent="0.2">
      <c r="A171" s="80" t="s">
        <v>188</v>
      </c>
      <c r="B171" s="103"/>
      <c r="C171" s="81">
        <f>IFERROR(VLOOKUP(B171,'Egyéni lista'!$B$4:$L$263,2,0),0)</f>
        <v>0</v>
      </c>
      <c r="D171" s="82">
        <f>IFERROR(VLOOKUP(B171,'Egyéni lista'!$B$4:$L$263,3,0),0)</f>
        <v>0</v>
      </c>
      <c r="E171" s="7">
        <f>IFERROR(VLOOKUP(B171,'Egyéni lista'!$B$4:$L$263,4,0),0)</f>
        <v>0</v>
      </c>
      <c r="F171" s="7">
        <f>IFERROR(VLOOKUP(B171,'Egyéni lista'!$B$4:$L$263,5,0),0)</f>
        <v>0</v>
      </c>
      <c r="G171" s="7">
        <f>IFERROR(VLOOKUP(B171,'Egyéni lista'!$B$4:$L$263,6,0),0)</f>
        <v>0</v>
      </c>
      <c r="H171" s="7">
        <f>IFERROR(VLOOKUP(B171,'Egyéni lista'!$B$4:$L$263,7,0),0)</f>
        <v>0</v>
      </c>
      <c r="I171" s="124">
        <f>IFERROR(VLOOKUP(B171,'Egyéni lista'!$B$4:$L$263,8,0),0)</f>
        <v>0</v>
      </c>
      <c r="J171" s="132">
        <f>IFERROR(VLOOKUP(B171,'Egyéni lista'!$B$4:$L$263,9,0),0)</f>
        <v>0</v>
      </c>
      <c r="K171" s="26">
        <f>IFERROR(VLOOKUP(B171,'Egyéni lista'!$B$4:$L$263,10,0),0)</f>
        <v>0</v>
      </c>
      <c r="L171" s="87">
        <f>IFERROR(VLOOKUP(B171,'Egyéni lista'!$B$4:$L$263,11,0),0)</f>
        <v>0</v>
      </c>
    </row>
    <row r="172" spans="1:12" ht="15" hidden="1" customHeight="1" x14ac:dyDescent="0.2">
      <c r="A172" s="80" t="s">
        <v>189</v>
      </c>
      <c r="B172" s="103"/>
      <c r="C172" s="81">
        <f>IFERROR(VLOOKUP(B172,'Egyéni lista'!$B$4:$L$263,2,0),0)</f>
        <v>0</v>
      </c>
      <c r="D172" s="82">
        <f>IFERROR(VLOOKUP(B172,'Egyéni lista'!$B$4:$L$263,3,0),0)</f>
        <v>0</v>
      </c>
      <c r="E172" s="7">
        <f>IFERROR(VLOOKUP(B172,'Egyéni lista'!$B$4:$L$263,4,0),0)</f>
        <v>0</v>
      </c>
      <c r="F172" s="7">
        <f>IFERROR(VLOOKUP(B172,'Egyéni lista'!$B$4:$L$263,5,0),0)</f>
        <v>0</v>
      </c>
      <c r="G172" s="7">
        <f>IFERROR(VLOOKUP(B172,'Egyéni lista'!$B$4:$L$263,6,0),0)</f>
        <v>0</v>
      </c>
      <c r="H172" s="7">
        <f>IFERROR(VLOOKUP(B172,'Egyéni lista'!$B$4:$L$263,7,0),0)</f>
        <v>0</v>
      </c>
      <c r="I172" s="124">
        <f>IFERROR(VLOOKUP(B172,'Egyéni lista'!$B$4:$L$263,8,0),0)</f>
        <v>0</v>
      </c>
      <c r="J172" s="132">
        <f>IFERROR(VLOOKUP(B172,'Egyéni lista'!$B$4:$L$263,9,0),0)</f>
        <v>0</v>
      </c>
      <c r="K172" s="26">
        <f>IFERROR(VLOOKUP(B172,'Egyéni lista'!$B$4:$L$263,10,0),0)</f>
        <v>0</v>
      </c>
      <c r="L172" s="87">
        <f>IFERROR(VLOOKUP(B172,'Egyéni lista'!$B$4:$L$263,11,0),0)</f>
        <v>0</v>
      </c>
    </row>
    <row r="173" spans="1:12" ht="15" hidden="1" customHeight="1" x14ac:dyDescent="0.2">
      <c r="A173" s="80" t="s">
        <v>190</v>
      </c>
      <c r="B173" s="103"/>
      <c r="C173" s="81">
        <f>IFERROR(VLOOKUP(B173,'Egyéni lista'!$B$4:$L$263,2,0),0)</f>
        <v>0</v>
      </c>
      <c r="D173" s="82">
        <f>IFERROR(VLOOKUP(B173,'Egyéni lista'!$B$4:$L$263,3,0),0)</f>
        <v>0</v>
      </c>
      <c r="E173" s="7">
        <f>IFERROR(VLOOKUP(B173,'Egyéni lista'!$B$4:$L$263,4,0),0)</f>
        <v>0</v>
      </c>
      <c r="F173" s="7">
        <f>IFERROR(VLOOKUP(B173,'Egyéni lista'!$B$4:$L$263,5,0),0)</f>
        <v>0</v>
      </c>
      <c r="G173" s="7">
        <f>IFERROR(VLOOKUP(B173,'Egyéni lista'!$B$4:$L$263,6,0),0)</f>
        <v>0</v>
      </c>
      <c r="H173" s="7">
        <f>IFERROR(VLOOKUP(B173,'Egyéni lista'!$B$4:$L$263,7,0),0)</f>
        <v>0</v>
      </c>
      <c r="I173" s="124">
        <f>IFERROR(VLOOKUP(B173,'Egyéni lista'!$B$4:$L$263,8,0),0)</f>
        <v>0</v>
      </c>
      <c r="J173" s="132">
        <f>IFERROR(VLOOKUP(B173,'Egyéni lista'!$B$4:$L$263,9,0),0)</f>
        <v>0</v>
      </c>
      <c r="K173" s="26">
        <f>IFERROR(VLOOKUP(B173,'Egyéni lista'!$B$4:$L$263,10,0),0)</f>
        <v>0</v>
      </c>
      <c r="L173" s="87">
        <f>IFERROR(VLOOKUP(B173,'Egyéni lista'!$B$4:$L$263,11,0),0)</f>
        <v>0</v>
      </c>
    </row>
    <row r="174" spans="1:12" ht="15" hidden="1" customHeight="1" x14ac:dyDescent="0.2">
      <c r="A174" s="80" t="s">
        <v>191</v>
      </c>
      <c r="B174" s="103"/>
      <c r="C174" s="81">
        <f>IFERROR(VLOOKUP(B174,'Egyéni lista'!$B$4:$L$263,2,0),0)</f>
        <v>0</v>
      </c>
      <c r="D174" s="82">
        <f>IFERROR(VLOOKUP(B174,'Egyéni lista'!$B$4:$L$263,3,0),0)</f>
        <v>0</v>
      </c>
      <c r="E174" s="7">
        <f>IFERROR(VLOOKUP(B174,'Egyéni lista'!$B$4:$L$263,4,0),0)</f>
        <v>0</v>
      </c>
      <c r="F174" s="7">
        <f>IFERROR(VLOOKUP(B174,'Egyéni lista'!$B$4:$L$263,5,0),0)</f>
        <v>0</v>
      </c>
      <c r="G174" s="7">
        <f>IFERROR(VLOOKUP(B174,'Egyéni lista'!$B$4:$L$263,6,0),0)</f>
        <v>0</v>
      </c>
      <c r="H174" s="7">
        <f>IFERROR(VLOOKUP(B174,'Egyéni lista'!$B$4:$L$263,7,0),0)</f>
        <v>0</v>
      </c>
      <c r="I174" s="124">
        <f>IFERROR(VLOOKUP(B174,'Egyéni lista'!$B$4:$L$263,8,0),0)</f>
        <v>0</v>
      </c>
      <c r="J174" s="132">
        <f>IFERROR(VLOOKUP(B174,'Egyéni lista'!$B$4:$L$263,9,0),0)</f>
        <v>0</v>
      </c>
      <c r="K174" s="26">
        <f>IFERROR(VLOOKUP(B174,'Egyéni lista'!$B$4:$L$263,10,0),0)</f>
        <v>0</v>
      </c>
      <c r="L174" s="87">
        <f>IFERROR(VLOOKUP(B174,'Egyéni lista'!$B$4:$L$263,11,0),0)</f>
        <v>0</v>
      </c>
    </row>
    <row r="175" spans="1:12" ht="15.75" hidden="1" customHeight="1" x14ac:dyDescent="0.2">
      <c r="A175" s="80" t="s">
        <v>192</v>
      </c>
      <c r="B175" s="103"/>
      <c r="C175" s="81">
        <f>IFERROR(VLOOKUP(B175,'Egyéni lista'!$B$4:$L$263,2,0),0)</f>
        <v>0</v>
      </c>
      <c r="D175" s="82">
        <f>IFERROR(VLOOKUP(B175,'Egyéni lista'!$B$4:$L$263,3,0),0)</f>
        <v>0</v>
      </c>
      <c r="E175" s="7">
        <f>IFERROR(VLOOKUP(B175,'Egyéni lista'!$B$4:$L$263,4,0),0)</f>
        <v>0</v>
      </c>
      <c r="F175" s="7">
        <f>IFERROR(VLOOKUP(B175,'Egyéni lista'!$B$4:$L$263,5,0),0)</f>
        <v>0</v>
      </c>
      <c r="G175" s="7">
        <f>IFERROR(VLOOKUP(B175,'Egyéni lista'!$B$4:$L$263,6,0),0)</f>
        <v>0</v>
      </c>
      <c r="H175" s="7">
        <f>IFERROR(VLOOKUP(B175,'Egyéni lista'!$B$4:$L$263,7,0),0)</f>
        <v>0</v>
      </c>
      <c r="I175" s="124">
        <f>IFERROR(VLOOKUP(B175,'Egyéni lista'!$B$4:$L$263,8,0),0)</f>
        <v>0</v>
      </c>
      <c r="J175" s="132">
        <f>IFERROR(VLOOKUP(B175,'Egyéni lista'!$B$4:$L$263,9,0),0)</f>
        <v>0</v>
      </c>
      <c r="K175" s="26">
        <f>IFERROR(VLOOKUP(B175,'Egyéni lista'!$B$4:$L$263,10,0),0)</f>
        <v>0</v>
      </c>
      <c r="L175" s="87">
        <f>IFERROR(VLOOKUP(B175,'Egyéni lista'!$B$4:$L$263,11,0),0)</f>
        <v>0</v>
      </c>
    </row>
    <row r="176" spans="1:12" ht="15" hidden="1" customHeight="1" x14ac:dyDescent="0.2">
      <c r="A176" s="80" t="s">
        <v>193</v>
      </c>
      <c r="B176" s="103"/>
      <c r="C176" s="81">
        <f>IFERROR(VLOOKUP(B176,'Egyéni lista'!$B$4:$L$263,2,0),0)</f>
        <v>0</v>
      </c>
      <c r="D176" s="82">
        <f>IFERROR(VLOOKUP(B176,'Egyéni lista'!$B$4:$L$263,3,0),0)</f>
        <v>0</v>
      </c>
      <c r="E176" s="7">
        <f>IFERROR(VLOOKUP(B176,'Egyéni lista'!$B$4:$L$263,4,0),0)</f>
        <v>0</v>
      </c>
      <c r="F176" s="7">
        <f>IFERROR(VLOOKUP(B176,'Egyéni lista'!$B$4:$L$263,5,0),0)</f>
        <v>0</v>
      </c>
      <c r="G176" s="7">
        <f>IFERROR(VLOOKUP(B176,'Egyéni lista'!$B$4:$L$263,6,0),0)</f>
        <v>0</v>
      </c>
      <c r="H176" s="7">
        <f>IFERROR(VLOOKUP(B176,'Egyéni lista'!$B$4:$L$263,7,0),0)</f>
        <v>0</v>
      </c>
      <c r="I176" s="124">
        <f>IFERROR(VLOOKUP(B176,'Egyéni lista'!$B$4:$L$263,8,0),0)</f>
        <v>0</v>
      </c>
      <c r="J176" s="132">
        <f>IFERROR(VLOOKUP(B176,'Egyéni lista'!$B$4:$L$263,9,0),0)</f>
        <v>0</v>
      </c>
      <c r="K176" s="26">
        <f>IFERROR(VLOOKUP(B176,'Egyéni lista'!$B$4:$L$263,10,0),0)</f>
        <v>0</v>
      </c>
      <c r="L176" s="87">
        <f>IFERROR(VLOOKUP(B176,'Egyéni lista'!$B$4:$L$263,11,0),0)</f>
        <v>0</v>
      </c>
    </row>
    <row r="177" spans="1:12" ht="15" hidden="1" customHeight="1" x14ac:dyDescent="0.2">
      <c r="A177" s="80" t="s">
        <v>194</v>
      </c>
      <c r="B177" s="103"/>
      <c r="C177" s="81">
        <f>IFERROR(VLOOKUP(B177,'Egyéni lista'!$B$4:$L$263,2,0),0)</f>
        <v>0</v>
      </c>
      <c r="D177" s="82">
        <f>IFERROR(VLOOKUP(B177,'Egyéni lista'!$B$4:$L$263,3,0),0)</f>
        <v>0</v>
      </c>
      <c r="E177" s="7">
        <f>IFERROR(VLOOKUP(B177,'Egyéni lista'!$B$4:$L$263,4,0),0)</f>
        <v>0</v>
      </c>
      <c r="F177" s="7">
        <f>IFERROR(VLOOKUP(B177,'Egyéni lista'!$B$4:$L$263,5,0),0)</f>
        <v>0</v>
      </c>
      <c r="G177" s="7">
        <f>IFERROR(VLOOKUP(B177,'Egyéni lista'!$B$4:$L$263,6,0),0)</f>
        <v>0</v>
      </c>
      <c r="H177" s="7">
        <f>IFERROR(VLOOKUP(B177,'Egyéni lista'!$B$4:$L$263,7,0),0)</f>
        <v>0</v>
      </c>
      <c r="I177" s="124">
        <f>IFERROR(VLOOKUP(B177,'Egyéni lista'!$B$4:$L$263,8,0),0)</f>
        <v>0</v>
      </c>
      <c r="J177" s="132">
        <f>IFERROR(VLOOKUP(B177,'Egyéni lista'!$B$4:$L$263,9,0),0)</f>
        <v>0</v>
      </c>
      <c r="K177" s="26">
        <f>IFERROR(VLOOKUP(B177,'Egyéni lista'!$B$4:$L$263,10,0),0)</f>
        <v>0</v>
      </c>
      <c r="L177" s="87">
        <f>IFERROR(VLOOKUP(B177,'Egyéni lista'!$B$4:$L$263,11,0),0)</f>
        <v>0</v>
      </c>
    </row>
    <row r="178" spans="1:12" ht="15" hidden="1" customHeight="1" x14ac:dyDescent="0.2">
      <c r="A178" s="80" t="s">
        <v>195</v>
      </c>
      <c r="B178" s="103"/>
      <c r="C178" s="81">
        <f>IFERROR(VLOOKUP(B178,'Egyéni lista'!$B$4:$L$263,2,0),0)</f>
        <v>0</v>
      </c>
      <c r="D178" s="82">
        <f>IFERROR(VLOOKUP(B178,'Egyéni lista'!$B$4:$L$263,3,0),0)</f>
        <v>0</v>
      </c>
      <c r="E178" s="7">
        <f>IFERROR(VLOOKUP(B178,'Egyéni lista'!$B$4:$L$263,4,0),0)</f>
        <v>0</v>
      </c>
      <c r="F178" s="7">
        <f>IFERROR(VLOOKUP(B178,'Egyéni lista'!$B$4:$L$263,5,0),0)</f>
        <v>0</v>
      </c>
      <c r="G178" s="7">
        <f>IFERROR(VLOOKUP(B178,'Egyéni lista'!$B$4:$L$263,6,0),0)</f>
        <v>0</v>
      </c>
      <c r="H178" s="7">
        <f>IFERROR(VLOOKUP(B178,'Egyéni lista'!$B$4:$L$263,7,0),0)</f>
        <v>0</v>
      </c>
      <c r="I178" s="124">
        <f>IFERROR(VLOOKUP(B178,'Egyéni lista'!$B$4:$L$263,8,0),0)</f>
        <v>0</v>
      </c>
      <c r="J178" s="132">
        <f>IFERROR(VLOOKUP(B178,'Egyéni lista'!$B$4:$L$263,9,0),0)</f>
        <v>0</v>
      </c>
      <c r="K178" s="26">
        <f>IFERROR(VLOOKUP(B178,'Egyéni lista'!$B$4:$L$263,10,0),0)</f>
        <v>0</v>
      </c>
      <c r="L178" s="87">
        <f>IFERROR(VLOOKUP(B178,'Egyéni lista'!$B$4:$L$263,11,0),0)</f>
        <v>0</v>
      </c>
    </row>
    <row r="179" spans="1:12" ht="15.75" hidden="1" customHeight="1" x14ac:dyDescent="0.2">
      <c r="A179" s="80" t="s">
        <v>196</v>
      </c>
      <c r="B179" s="103"/>
      <c r="C179" s="81">
        <f>IFERROR(VLOOKUP(B179,'Egyéni lista'!$B$4:$L$263,2,0),0)</f>
        <v>0</v>
      </c>
      <c r="D179" s="82">
        <f>IFERROR(VLOOKUP(B179,'Egyéni lista'!$B$4:$L$263,3,0),0)</f>
        <v>0</v>
      </c>
      <c r="E179" s="7">
        <f>IFERROR(VLOOKUP(B179,'Egyéni lista'!$B$4:$L$263,4,0),0)</f>
        <v>0</v>
      </c>
      <c r="F179" s="7">
        <f>IFERROR(VLOOKUP(B179,'Egyéni lista'!$B$4:$L$263,5,0),0)</f>
        <v>0</v>
      </c>
      <c r="G179" s="7">
        <f>IFERROR(VLOOKUP(B179,'Egyéni lista'!$B$4:$L$263,6,0),0)</f>
        <v>0</v>
      </c>
      <c r="H179" s="7">
        <f>IFERROR(VLOOKUP(B179,'Egyéni lista'!$B$4:$L$263,7,0),0)</f>
        <v>0</v>
      </c>
      <c r="I179" s="124">
        <f>IFERROR(VLOOKUP(B179,'Egyéni lista'!$B$4:$L$263,8,0),0)</f>
        <v>0</v>
      </c>
      <c r="J179" s="132">
        <f>IFERROR(VLOOKUP(B179,'Egyéni lista'!$B$4:$L$263,9,0),0)</f>
        <v>0</v>
      </c>
      <c r="K179" s="26">
        <f>IFERROR(VLOOKUP(B179,'Egyéni lista'!$B$4:$L$263,10,0),0)</f>
        <v>0</v>
      </c>
      <c r="L179" s="87">
        <f>IFERROR(VLOOKUP(B179,'Egyéni lista'!$B$4:$L$263,11,0),0)</f>
        <v>0</v>
      </c>
    </row>
    <row r="180" spans="1:12" ht="15" hidden="1" customHeight="1" x14ac:dyDescent="0.2">
      <c r="A180" s="80" t="s">
        <v>197</v>
      </c>
      <c r="B180" s="103"/>
      <c r="C180" s="81">
        <f>IFERROR(VLOOKUP(B180,'Egyéni lista'!$B$4:$L$263,2,0),0)</f>
        <v>0</v>
      </c>
      <c r="D180" s="82">
        <f>IFERROR(VLOOKUP(B180,'Egyéni lista'!$B$4:$L$263,3,0),0)</f>
        <v>0</v>
      </c>
      <c r="E180" s="7">
        <f>IFERROR(VLOOKUP(B180,'Egyéni lista'!$B$4:$L$263,4,0),0)</f>
        <v>0</v>
      </c>
      <c r="F180" s="7">
        <f>IFERROR(VLOOKUP(B180,'Egyéni lista'!$B$4:$L$263,5,0),0)</f>
        <v>0</v>
      </c>
      <c r="G180" s="7">
        <f>IFERROR(VLOOKUP(B180,'Egyéni lista'!$B$4:$L$263,6,0),0)</f>
        <v>0</v>
      </c>
      <c r="H180" s="7">
        <f>IFERROR(VLOOKUP(B180,'Egyéni lista'!$B$4:$L$263,7,0),0)</f>
        <v>0</v>
      </c>
      <c r="I180" s="124">
        <f>IFERROR(VLOOKUP(B180,'Egyéni lista'!$B$4:$L$263,8,0),0)</f>
        <v>0</v>
      </c>
      <c r="J180" s="132">
        <f>IFERROR(VLOOKUP(B180,'Egyéni lista'!$B$4:$L$263,9,0),0)</f>
        <v>0</v>
      </c>
      <c r="K180" s="26">
        <f>IFERROR(VLOOKUP(B180,'Egyéni lista'!$B$4:$L$263,10,0),0)</f>
        <v>0</v>
      </c>
      <c r="L180" s="87">
        <f>IFERROR(VLOOKUP(B180,'Egyéni lista'!$B$4:$L$263,11,0),0)</f>
        <v>0</v>
      </c>
    </row>
    <row r="181" spans="1:12" ht="15" hidden="1" customHeight="1" x14ac:dyDescent="0.2">
      <c r="A181" s="80" t="s">
        <v>198</v>
      </c>
      <c r="B181" s="103"/>
      <c r="C181" s="81">
        <f>IFERROR(VLOOKUP(B181,'Egyéni lista'!$B$4:$L$263,2,0),0)</f>
        <v>0</v>
      </c>
      <c r="D181" s="82">
        <f>IFERROR(VLOOKUP(B181,'Egyéni lista'!$B$4:$L$263,3,0),0)</f>
        <v>0</v>
      </c>
      <c r="E181" s="7">
        <f>IFERROR(VLOOKUP(B181,'Egyéni lista'!$B$4:$L$263,4,0),0)</f>
        <v>0</v>
      </c>
      <c r="F181" s="7">
        <f>IFERROR(VLOOKUP(B181,'Egyéni lista'!$B$4:$L$263,5,0),0)</f>
        <v>0</v>
      </c>
      <c r="G181" s="7">
        <f>IFERROR(VLOOKUP(B181,'Egyéni lista'!$B$4:$L$263,6,0),0)</f>
        <v>0</v>
      </c>
      <c r="H181" s="7">
        <f>IFERROR(VLOOKUP(B181,'Egyéni lista'!$B$4:$L$263,7,0),0)</f>
        <v>0</v>
      </c>
      <c r="I181" s="124">
        <f>IFERROR(VLOOKUP(B181,'Egyéni lista'!$B$4:$L$263,8,0),0)</f>
        <v>0</v>
      </c>
      <c r="J181" s="132">
        <f>IFERROR(VLOOKUP(B181,'Egyéni lista'!$B$4:$L$263,9,0),0)</f>
        <v>0</v>
      </c>
      <c r="K181" s="26">
        <f>IFERROR(VLOOKUP(B181,'Egyéni lista'!$B$4:$L$263,10,0),0)</f>
        <v>0</v>
      </c>
      <c r="L181" s="87">
        <f>IFERROR(VLOOKUP(B181,'Egyéni lista'!$B$4:$L$263,11,0),0)</f>
        <v>0</v>
      </c>
    </row>
    <row r="182" spans="1:12" ht="15" hidden="1" customHeight="1" x14ac:dyDescent="0.2">
      <c r="A182" s="80" t="s">
        <v>199</v>
      </c>
      <c r="B182" s="103"/>
      <c r="C182" s="81">
        <f>IFERROR(VLOOKUP(B182,'Egyéni lista'!$B$4:$L$263,2,0),0)</f>
        <v>0</v>
      </c>
      <c r="D182" s="82">
        <f>IFERROR(VLOOKUP(B182,'Egyéni lista'!$B$4:$L$263,3,0),0)</f>
        <v>0</v>
      </c>
      <c r="E182" s="7">
        <f>IFERROR(VLOOKUP(B182,'Egyéni lista'!$B$4:$L$263,4,0),0)</f>
        <v>0</v>
      </c>
      <c r="F182" s="7">
        <f>IFERROR(VLOOKUP(B182,'Egyéni lista'!$B$4:$L$263,5,0),0)</f>
        <v>0</v>
      </c>
      <c r="G182" s="7">
        <f>IFERROR(VLOOKUP(B182,'Egyéni lista'!$B$4:$L$263,6,0),0)</f>
        <v>0</v>
      </c>
      <c r="H182" s="7">
        <f>IFERROR(VLOOKUP(B182,'Egyéni lista'!$B$4:$L$263,7,0),0)</f>
        <v>0</v>
      </c>
      <c r="I182" s="124">
        <f>IFERROR(VLOOKUP(B182,'Egyéni lista'!$B$4:$L$263,8,0),0)</f>
        <v>0</v>
      </c>
      <c r="J182" s="132">
        <f>IFERROR(VLOOKUP(B182,'Egyéni lista'!$B$4:$L$263,9,0),0)</f>
        <v>0</v>
      </c>
      <c r="K182" s="26">
        <f>IFERROR(VLOOKUP(B182,'Egyéni lista'!$B$4:$L$263,10,0),0)</f>
        <v>0</v>
      </c>
      <c r="L182" s="87">
        <f>IFERROR(VLOOKUP(B182,'Egyéni lista'!$B$4:$L$263,11,0),0)</f>
        <v>0</v>
      </c>
    </row>
    <row r="183" spans="1:12" ht="15.75" hidden="1" customHeight="1" x14ac:dyDescent="0.2">
      <c r="A183" s="80" t="s">
        <v>200</v>
      </c>
      <c r="B183" s="103"/>
      <c r="C183" s="81">
        <f>IFERROR(VLOOKUP(B183,'Egyéni lista'!$B$4:$L$263,2,0),0)</f>
        <v>0</v>
      </c>
      <c r="D183" s="82">
        <f>IFERROR(VLOOKUP(B183,'Egyéni lista'!$B$4:$L$263,3,0),0)</f>
        <v>0</v>
      </c>
      <c r="E183" s="7">
        <f>IFERROR(VLOOKUP(B183,'Egyéni lista'!$B$4:$L$263,4,0),0)</f>
        <v>0</v>
      </c>
      <c r="F183" s="7">
        <f>IFERROR(VLOOKUP(B183,'Egyéni lista'!$B$4:$L$263,5,0),0)</f>
        <v>0</v>
      </c>
      <c r="G183" s="7">
        <f>IFERROR(VLOOKUP(B183,'Egyéni lista'!$B$4:$L$263,6,0),0)</f>
        <v>0</v>
      </c>
      <c r="H183" s="7">
        <f>IFERROR(VLOOKUP(B183,'Egyéni lista'!$B$4:$L$263,7,0),0)</f>
        <v>0</v>
      </c>
      <c r="I183" s="124">
        <f>IFERROR(VLOOKUP(B183,'Egyéni lista'!$B$4:$L$263,8,0),0)</f>
        <v>0</v>
      </c>
      <c r="J183" s="132">
        <f>IFERROR(VLOOKUP(B183,'Egyéni lista'!$B$4:$L$263,9,0),0)</f>
        <v>0</v>
      </c>
      <c r="K183" s="26">
        <f>IFERROR(VLOOKUP(B183,'Egyéni lista'!$B$4:$L$263,10,0),0)</f>
        <v>0</v>
      </c>
      <c r="L183" s="87">
        <f>IFERROR(VLOOKUP(B183,'Egyéni lista'!$B$4:$L$263,11,0),0)</f>
        <v>0</v>
      </c>
    </row>
    <row r="184" spans="1:12" ht="15" hidden="1" customHeight="1" x14ac:dyDescent="0.2">
      <c r="A184" s="80" t="s">
        <v>201</v>
      </c>
      <c r="B184" s="103"/>
      <c r="C184" s="81">
        <f>IFERROR(VLOOKUP(B184,'Egyéni lista'!$B$4:$L$263,2,0),0)</f>
        <v>0</v>
      </c>
      <c r="D184" s="82">
        <f>IFERROR(VLOOKUP(B184,'Egyéni lista'!$B$4:$L$263,3,0),0)</f>
        <v>0</v>
      </c>
      <c r="E184" s="7">
        <f>IFERROR(VLOOKUP(B184,'Egyéni lista'!$B$4:$L$263,4,0),0)</f>
        <v>0</v>
      </c>
      <c r="F184" s="7">
        <f>IFERROR(VLOOKUP(B184,'Egyéni lista'!$B$4:$L$263,5,0),0)</f>
        <v>0</v>
      </c>
      <c r="G184" s="7">
        <f>IFERROR(VLOOKUP(B184,'Egyéni lista'!$B$4:$L$263,6,0),0)</f>
        <v>0</v>
      </c>
      <c r="H184" s="7">
        <f>IFERROR(VLOOKUP(B184,'Egyéni lista'!$B$4:$L$263,7,0),0)</f>
        <v>0</v>
      </c>
      <c r="I184" s="124">
        <f>IFERROR(VLOOKUP(B184,'Egyéni lista'!$B$4:$L$263,8,0),0)</f>
        <v>0</v>
      </c>
      <c r="J184" s="132">
        <f>IFERROR(VLOOKUP(B184,'Egyéni lista'!$B$4:$L$263,9,0),0)</f>
        <v>0</v>
      </c>
      <c r="K184" s="26">
        <f>IFERROR(VLOOKUP(B184,'Egyéni lista'!$B$4:$L$263,10,0),0)</f>
        <v>0</v>
      </c>
      <c r="L184" s="87">
        <f>IFERROR(VLOOKUP(B184,'Egyéni lista'!$B$4:$L$263,11,0),0)</f>
        <v>0</v>
      </c>
    </row>
    <row r="185" spans="1:12" ht="15" hidden="1" customHeight="1" x14ac:dyDescent="0.2">
      <c r="A185" s="80" t="s">
        <v>202</v>
      </c>
      <c r="B185" s="103"/>
      <c r="C185" s="81">
        <f>IFERROR(VLOOKUP(B185,'Egyéni lista'!$B$4:$L$263,2,0),0)</f>
        <v>0</v>
      </c>
      <c r="D185" s="82">
        <f>IFERROR(VLOOKUP(B185,'Egyéni lista'!$B$4:$L$263,3,0),0)</f>
        <v>0</v>
      </c>
      <c r="E185" s="7">
        <f>IFERROR(VLOOKUP(B185,'Egyéni lista'!$B$4:$L$263,4,0),0)</f>
        <v>0</v>
      </c>
      <c r="F185" s="7">
        <f>IFERROR(VLOOKUP(B185,'Egyéni lista'!$B$4:$L$263,5,0),0)</f>
        <v>0</v>
      </c>
      <c r="G185" s="7">
        <f>IFERROR(VLOOKUP(B185,'Egyéni lista'!$B$4:$L$263,6,0),0)</f>
        <v>0</v>
      </c>
      <c r="H185" s="7">
        <f>IFERROR(VLOOKUP(B185,'Egyéni lista'!$B$4:$L$263,7,0),0)</f>
        <v>0</v>
      </c>
      <c r="I185" s="124">
        <f>IFERROR(VLOOKUP(B185,'Egyéni lista'!$B$4:$L$263,8,0),0)</f>
        <v>0</v>
      </c>
      <c r="J185" s="132">
        <f>IFERROR(VLOOKUP(B185,'Egyéni lista'!$B$4:$L$263,9,0),0)</f>
        <v>0</v>
      </c>
      <c r="K185" s="26">
        <f>IFERROR(VLOOKUP(B185,'Egyéni lista'!$B$4:$L$263,10,0),0)</f>
        <v>0</v>
      </c>
      <c r="L185" s="87">
        <f>IFERROR(VLOOKUP(B185,'Egyéni lista'!$B$4:$L$263,11,0),0)</f>
        <v>0</v>
      </c>
    </row>
    <row r="186" spans="1:12" ht="15" hidden="1" customHeight="1" x14ac:dyDescent="0.2">
      <c r="A186" s="80" t="s">
        <v>203</v>
      </c>
      <c r="B186" s="103"/>
      <c r="C186" s="81">
        <f>IFERROR(VLOOKUP(B186,'Egyéni lista'!$B$4:$L$263,2,0),0)</f>
        <v>0</v>
      </c>
      <c r="D186" s="82">
        <f>IFERROR(VLOOKUP(B186,'Egyéni lista'!$B$4:$L$263,3,0),0)</f>
        <v>0</v>
      </c>
      <c r="E186" s="7">
        <f>IFERROR(VLOOKUP(B186,'Egyéni lista'!$B$4:$L$263,4,0),0)</f>
        <v>0</v>
      </c>
      <c r="F186" s="7">
        <f>IFERROR(VLOOKUP(B186,'Egyéni lista'!$B$4:$L$263,5,0),0)</f>
        <v>0</v>
      </c>
      <c r="G186" s="7">
        <f>IFERROR(VLOOKUP(B186,'Egyéni lista'!$B$4:$L$263,6,0),0)</f>
        <v>0</v>
      </c>
      <c r="H186" s="7">
        <f>IFERROR(VLOOKUP(B186,'Egyéni lista'!$B$4:$L$263,7,0),0)</f>
        <v>0</v>
      </c>
      <c r="I186" s="124">
        <f>IFERROR(VLOOKUP(B186,'Egyéni lista'!$B$4:$L$263,8,0),0)</f>
        <v>0</v>
      </c>
      <c r="J186" s="132">
        <f>IFERROR(VLOOKUP(B186,'Egyéni lista'!$B$4:$L$263,9,0),0)</f>
        <v>0</v>
      </c>
      <c r="K186" s="26">
        <f>IFERROR(VLOOKUP(B186,'Egyéni lista'!$B$4:$L$263,10,0),0)</f>
        <v>0</v>
      </c>
      <c r="L186" s="87">
        <f>IFERROR(VLOOKUP(B186,'Egyéni lista'!$B$4:$L$263,11,0),0)</f>
        <v>0</v>
      </c>
    </row>
    <row r="187" spans="1:12" ht="15.75" hidden="1" customHeight="1" x14ac:dyDescent="0.2">
      <c r="A187" s="80" t="s">
        <v>204</v>
      </c>
      <c r="B187" s="103"/>
      <c r="C187" s="81">
        <f>IFERROR(VLOOKUP(B187,'Egyéni lista'!$B$4:$L$263,2,0),0)</f>
        <v>0</v>
      </c>
      <c r="D187" s="82">
        <f>IFERROR(VLOOKUP(B187,'Egyéni lista'!$B$4:$L$263,3,0),0)</f>
        <v>0</v>
      </c>
      <c r="E187" s="7">
        <f>IFERROR(VLOOKUP(B187,'Egyéni lista'!$B$4:$L$263,4,0),0)</f>
        <v>0</v>
      </c>
      <c r="F187" s="7">
        <f>IFERROR(VLOOKUP(B187,'Egyéni lista'!$B$4:$L$263,5,0),0)</f>
        <v>0</v>
      </c>
      <c r="G187" s="7">
        <f>IFERROR(VLOOKUP(B187,'Egyéni lista'!$B$4:$L$263,6,0),0)</f>
        <v>0</v>
      </c>
      <c r="H187" s="7">
        <f>IFERROR(VLOOKUP(B187,'Egyéni lista'!$B$4:$L$263,7,0),0)</f>
        <v>0</v>
      </c>
      <c r="I187" s="124">
        <f>IFERROR(VLOOKUP(B187,'Egyéni lista'!$B$4:$L$263,8,0),0)</f>
        <v>0</v>
      </c>
      <c r="J187" s="132">
        <f>IFERROR(VLOOKUP(B187,'Egyéni lista'!$B$4:$L$263,9,0),0)</f>
        <v>0</v>
      </c>
      <c r="K187" s="26">
        <f>IFERROR(VLOOKUP(B187,'Egyéni lista'!$B$4:$L$263,10,0),0)</f>
        <v>0</v>
      </c>
      <c r="L187" s="87">
        <f>IFERROR(VLOOKUP(B187,'Egyéni lista'!$B$4:$L$263,11,0),0)</f>
        <v>0</v>
      </c>
    </row>
    <row r="188" spans="1:12" ht="15" hidden="1" customHeight="1" x14ac:dyDescent="0.2">
      <c r="A188" s="80" t="s">
        <v>205</v>
      </c>
      <c r="B188" s="103"/>
      <c r="C188" s="81">
        <f>IFERROR(VLOOKUP(B188,'Egyéni lista'!$B$4:$L$263,2,0),0)</f>
        <v>0</v>
      </c>
      <c r="D188" s="82">
        <f>IFERROR(VLOOKUP(B188,'Egyéni lista'!$B$4:$L$263,3,0),0)</f>
        <v>0</v>
      </c>
      <c r="E188" s="7">
        <f>IFERROR(VLOOKUP(B188,'Egyéni lista'!$B$4:$L$263,4,0),0)</f>
        <v>0</v>
      </c>
      <c r="F188" s="7">
        <f>IFERROR(VLOOKUP(B188,'Egyéni lista'!$B$4:$L$263,5,0),0)</f>
        <v>0</v>
      </c>
      <c r="G188" s="7">
        <f>IFERROR(VLOOKUP(B188,'Egyéni lista'!$B$4:$L$263,6,0),0)</f>
        <v>0</v>
      </c>
      <c r="H188" s="7">
        <f>IFERROR(VLOOKUP(B188,'Egyéni lista'!$B$4:$L$263,7,0),0)</f>
        <v>0</v>
      </c>
      <c r="I188" s="124">
        <f>IFERROR(VLOOKUP(B188,'Egyéni lista'!$B$4:$L$263,8,0),0)</f>
        <v>0</v>
      </c>
      <c r="J188" s="132">
        <f>IFERROR(VLOOKUP(B188,'Egyéni lista'!$B$4:$L$263,9,0),0)</f>
        <v>0</v>
      </c>
      <c r="K188" s="26">
        <f>IFERROR(VLOOKUP(B188,'Egyéni lista'!$B$4:$L$263,10,0),0)</f>
        <v>0</v>
      </c>
      <c r="L188" s="87">
        <f>IFERROR(VLOOKUP(B188,'Egyéni lista'!$B$4:$L$263,11,0),0)</f>
        <v>0</v>
      </c>
    </row>
    <row r="189" spans="1:12" ht="15" hidden="1" customHeight="1" x14ac:dyDescent="0.2">
      <c r="A189" s="80" t="s">
        <v>206</v>
      </c>
      <c r="B189" s="103"/>
      <c r="C189" s="81">
        <f>IFERROR(VLOOKUP(B189,'Egyéni lista'!$B$4:$L$263,2,0),0)</f>
        <v>0</v>
      </c>
      <c r="D189" s="82">
        <f>IFERROR(VLOOKUP(B189,'Egyéni lista'!$B$4:$L$263,3,0),0)</f>
        <v>0</v>
      </c>
      <c r="E189" s="7">
        <f>IFERROR(VLOOKUP(B189,'Egyéni lista'!$B$4:$L$263,4,0),0)</f>
        <v>0</v>
      </c>
      <c r="F189" s="7">
        <f>IFERROR(VLOOKUP(B189,'Egyéni lista'!$B$4:$L$263,5,0),0)</f>
        <v>0</v>
      </c>
      <c r="G189" s="7">
        <f>IFERROR(VLOOKUP(B189,'Egyéni lista'!$B$4:$L$263,6,0),0)</f>
        <v>0</v>
      </c>
      <c r="H189" s="7">
        <f>IFERROR(VLOOKUP(B189,'Egyéni lista'!$B$4:$L$263,7,0),0)</f>
        <v>0</v>
      </c>
      <c r="I189" s="124">
        <f>IFERROR(VLOOKUP(B189,'Egyéni lista'!$B$4:$L$263,8,0),0)</f>
        <v>0</v>
      </c>
      <c r="J189" s="132">
        <f>IFERROR(VLOOKUP(B189,'Egyéni lista'!$B$4:$L$263,9,0),0)</f>
        <v>0</v>
      </c>
      <c r="K189" s="26">
        <f>IFERROR(VLOOKUP(B189,'Egyéni lista'!$B$4:$L$263,10,0),0)</f>
        <v>0</v>
      </c>
      <c r="L189" s="87">
        <f>IFERROR(VLOOKUP(B189,'Egyéni lista'!$B$4:$L$263,11,0),0)</f>
        <v>0</v>
      </c>
    </row>
    <row r="190" spans="1:12" ht="15" hidden="1" customHeight="1" x14ac:dyDescent="0.2">
      <c r="A190" s="80" t="s">
        <v>207</v>
      </c>
      <c r="B190" s="103"/>
      <c r="C190" s="81">
        <f>IFERROR(VLOOKUP(B190,'Egyéni lista'!$B$4:$L$263,2,0),0)</f>
        <v>0</v>
      </c>
      <c r="D190" s="82">
        <f>IFERROR(VLOOKUP(B190,'Egyéni lista'!$B$4:$L$263,3,0),0)</f>
        <v>0</v>
      </c>
      <c r="E190" s="7">
        <f>IFERROR(VLOOKUP(B190,'Egyéni lista'!$B$4:$L$263,4,0),0)</f>
        <v>0</v>
      </c>
      <c r="F190" s="7">
        <f>IFERROR(VLOOKUP(B190,'Egyéni lista'!$B$4:$L$263,5,0),0)</f>
        <v>0</v>
      </c>
      <c r="G190" s="7">
        <f>IFERROR(VLOOKUP(B190,'Egyéni lista'!$B$4:$L$263,6,0),0)</f>
        <v>0</v>
      </c>
      <c r="H190" s="7">
        <f>IFERROR(VLOOKUP(B190,'Egyéni lista'!$B$4:$L$263,7,0),0)</f>
        <v>0</v>
      </c>
      <c r="I190" s="124">
        <f>IFERROR(VLOOKUP(B190,'Egyéni lista'!$B$4:$L$263,8,0),0)</f>
        <v>0</v>
      </c>
      <c r="J190" s="132">
        <f>IFERROR(VLOOKUP(B190,'Egyéni lista'!$B$4:$L$263,9,0),0)</f>
        <v>0</v>
      </c>
      <c r="K190" s="26">
        <f>IFERROR(VLOOKUP(B190,'Egyéni lista'!$B$4:$L$263,10,0),0)</f>
        <v>0</v>
      </c>
      <c r="L190" s="87">
        <f>IFERROR(VLOOKUP(B190,'Egyéni lista'!$B$4:$L$263,11,0),0)</f>
        <v>0</v>
      </c>
    </row>
    <row r="191" spans="1:12" ht="15.75" hidden="1" customHeight="1" x14ac:dyDescent="0.2">
      <c r="A191" s="80" t="s">
        <v>208</v>
      </c>
      <c r="B191" s="103"/>
      <c r="C191" s="81">
        <f>IFERROR(VLOOKUP(B191,'Egyéni lista'!$B$4:$L$263,2,0),0)</f>
        <v>0</v>
      </c>
      <c r="D191" s="82">
        <f>IFERROR(VLOOKUP(B191,'Egyéni lista'!$B$4:$L$263,3,0),0)</f>
        <v>0</v>
      </c>
      <c r="E191" s="7">
        <f>IFERROR(VLOOKUP(B191,'Egyéni lista'!$B$4:$L$263,4,0),0)</f>
        <v>0</v>
      </c>
      <c r="F191" s="7">
        <f>IFERROR(VLOOKUP(B191,'Egyéni lista'!$B$4:$L$263,5,0),0)</f>
        <v>0</v>
      </c>
      <c r="G191" s="7">
        <f>IFERROR(VLOOKUP(B191,'Egyéni lista'!$B$4:$L$263,6,0),0)</f>
        <v>0</v>
      </c>
      <c r="H191" s="7">
        <f>IFERROR(VLOOKUP(B191,'Egyéni lista'!$B$4:$L$263,7,0),0)</f>
        <v>0</v>
      </c>
      <c r="I191" s="124">
        <f>IFERROR(VLOOKUP(B191,'Egyéni lista'!$B$4:$L$263,8,0),0)</f>
        <v>0</v>
      </c>
      <c r="J191" s="132">
        <f>IFERROR(VLOOKUP(B191,'Egyéni lista'!$B$4:$L$263,9,0),0)</f>
        <v>0</v>
      </c>
      <c r="K191" s="26">
        <f>IFERROR(VLOOKUP(B191,'Egyéni lista'!$B$4:$L$263,10,0),0)</f>
        <v>0</v>
      </c>
      <c r="L191" s="87">
        <f>IFERROR(VLOOKUP(B191,'Egyéni lista'!$B$4:$L$263,11,0),0)</f>
        <v>0</v>
      </c>
    </row>
    <row r="192" spans="1:12" ht="15" hidden="1" customHeight="1" x14ac:dyDescent="0.2">
      <c r="A192" s="80" t="s">
        <v>209</v>
      </c>
      <c r="B192" s="103"/>
      <c r="C192" s="81">
        <f>IFERROR(VLOOKUP(B192,'Egyéni lista'!$B$4:$L$263,2,0),0)</f>
        <v>0</v>
      </c>
      <c r="D192" s="82">
        <f>IFERROR(VLOOKUP(B192,'Egyéni lista'!$B$4:$L$263,3,0),0)</f>
        <v>0</v>
      </c>
      <c r="E192" s="7">
        <f>IFERROR(VLOOKUP(B192,'Egyéni lista'!$B$4:$L$263,4,0),0)</f>
        <v>0</v>
      </c>
      <c r="F192" s="7">
        <f>IFERROR(VLOOKUP(B192,'Egyéni lista'!$B$4:$L$263,5,0),0)</f>
        <v>0</v>
      </c>
      <c r="G192" s="7">
        <f>IFERROR(VLOOKUP(B192,'Egyéni lista'!$B$4:$L$263,6,0),0)</f>
        <v>0</v>
      </c>
      <c r="H192" s="7">
        <f>IFERROR(VLOOKUP(B192,'Egyéni lista'!$B$4:$L$263,7,0),0)</f>
        <v>0</v>
      </c>
      <c r="I192" s="124">
        <f>IFERROR(VLOOKUP(B192,'Egyéni lista'!$B$4:$L$263,8,0),0)</f>
        <v>0</v>
      </c>
      <c r="J192" s="132">
        <f>IFERROR(VLOOKUP(B192,'Egyéni lista'!$B$4:$L$263,9,0),0)</f>
        <v>0</v>
      </c>
      <c r="K192" s="26">
        <f>IFERROR(VLOOKUP(B192,'Egyéni lista'!$B$4:$L$263,10,0),0)</f>
        <v>0</v>
      </c>
      <c r="L192" s="87">
        <f>IFERROR(VLOOKUP(B192,'Egyéni lista'!$B$4:$L$263,11,0),0)</f>
        <v>0</v>
      </c>
    </row>
    <row r="193" spans="1:12" ht="15" hidden="1" customHeight="1" x14ac:dyDescent="0.2">
      <c r="A193" s="80" t="s">
        <v>210</v>
      </c>
      <c r="B193" s="103"/>
      <c r="C193" s="81">
        <f>IFERROR(VLOOKUP(B193,'Egyéni lista'!$B$4:$L$263,2,0),0)</f>
        <v>0</v>
      </c>
      <c r="D193" s="82">
        <f>IFERROR(VLOOKUP(B193,'Egyéni lista'!$B$4:$L$263,3,0),0)</f>
        <v>0</v>
      </c>
      <c r="E193" s="7">
        <f>IFERROR(VLOOKUP(B193,'Egyéni lista'!$B$4:$L$263,4,0),0)</f>
        <v>0</v>
      </c>
      <c r="F193" s="7">
        <f>IFERROR(VLOOKUP(B193,'Egyéni lista'!$B$4:$L$263,5,0),0)</f>
        <v>0</v>
      </c>
      <c r="G193" s="7">
        <f>IFERROR(VLOOKUP(B193,'Egyéni lista'!$B$4:$L$263,6,0),0)</f>
        <v>0</v>
      </c>
      <c r="H193" s="7">
        <f>IFERROR(VLOOKUP(B193,'Egyéni lista'!$B$4:$L$263,7,0),0)</f>
        <v>0</v>
      </c>
      <c r="I193" s="124">
        <f>IFERROR(VLOOKUP(B193,'Egyéni lista'!$B$4:$L$263,8,0),0)</f>
        <v>0</v>
      </c>
      <c r="J193" s="132">
        <f>IFERROR(VLOOKUP(B193,'Egyéni lista'!$B$4:$L$263,9,0),0)</f>
        <v>0</v>
      </c>
      <c r="K193" s="26">
        <f>IFERROR(VLOOKUP(B193,'Egyéni lista'!$B$4:$L$263,10,0),0)</f>
        <v>0</v>
      </c>
      <c r="L193" s="87">
        <f>IFERROR(VLOOKUP(B193,'Egyéni lista'!$B$4:$L$263,11,0),0)</f>
        <v>0</v>
      </c>
    </row>
    <row r="194" spans="1:12" ht="15" hidden="1" customHeight="1" x14ac:dyDescent="0.2">
      <c r="A194" s="80" t="s">
        <v>211</v>
      </c>
      <c r="B194" s="103"/>
      <c r="C194" s="81">
        <f>IFERROR(VLOOKUP(B194,'Egyéni lista'!$B$4:$L$263,2,0),0)</f>
        <v>0</v>
      </c>
      <c r="D194" s="82">
        <f>IFERROR(VLOOKUP(B194,'Egyéni lista'!$B$4:$L$263,3,0),0)</f>
        <v>0</v>
      </c>
      <c r="E194" s="7">
        <f>IFERROR(VLOOKUP(B194,'Egyéni lista'!$B$4:$L$263,4,0),0)</f>
        <v>0</v>
      </c>
      <c r="F194" s="7">
        <f>IFERROR(VLOOKUP(B194,'Egyéni lista'!$B$4:$L$263,5,0),0)</f>
        <v>0</v>
      </c>
      <c r="G194" s="7">
        <f>IFERROR(VLOOKUP(B194,'Egyéni lista'!$B$4:$L$263,6,0),0)</f>
        <v>0</v>
      </c>
      <c r="H194" s="7">
        <f>IFERROR(VLOOKUP(B194,'Egyéni lista'!$B$4:$L$263,7,0),0)</f>
        <v>0</v>
      </c>
      <c r="I194" s="124">
        <f>IFERROR(VLOOKUP(B194,'Egyéni lista'!$B$4:$L$263,8,0),0)</f>
        <v>0</v>
      </c>
      <c r="J194" s="132">
        <f>IFERROR(VLOOKUP(B194,'Egyéni lista'!$B$4:$L$263,9,0),0)</f>
        <v>0</v>
      </c>
      <c r="K194" s="26">
        <f>IFERROR(VLOOKUP(B194,'Egyéni lista'!$B$4:$L$263,10,0),0)</f>
        <v>0</v>
      </c>
      <c r="L194" s="87">
        <f>IFERROR(VLOOKUP(B194,'Egyéni lista'!$B$4:$L$263,11,0),0)</f>
        <v>0</v>
      </c>
    </row>
    <row r="195" spans="1:12" ht="15.75" hidden="1" customHeight="1" x14ac:dyDescent="0.2">
      <c r="A195" s="80" t="s">
        <v>212</v>
      </c>
      <c r="B195" s="103"/>
      <c r="C195" s="81">
        <f>IFERROR(VLOOKUP(B195,'Egyéni lista'!$B$4:$L$263,2,0),0)</f>
        <v>0</v>
      </c>
      <c r="D195" s="82">
        <f>IFERROR(VLOOKUP(B195,'Egyéni lista'!$B$4:$L$263,3,0),0)</f>
        <v>0</v>
      </c>
      <c r="E195" s="7">
        <f>IFERROR(VLOOKUP(B195,'Egyéni lista'!$B$4:$L$263,4,0),0)</f>
        <v>0</v>
      </c>
      <c r="F195" s="7">
        <f>IFERROR(VLOOKUP(B195,'Egyéni lista'!$B$4:$L$263,5,0),0)</f>
        <v>0</v>
      </c>
      <c r="G195" s="7">
        <f>IFERROR(VLOOKUP(B195,'Egyéni lista'!$B$4:$L$263,6,0),0)</f>
        <v>0</v>
      </c>
      <c r="H195" s="7">
        <f>IFERROR(VLOOKUP(B195,'Egyéni lista'!$B$4:$L$263,7,0),0)</f>
        <v>0</v>
      </c>
      <c r="I195" s="124">
        <f>IFERROR(VLOOKUP(B195,'Egyéni lista'!$B$4:$L$263,8,0),0)</f>
        <v>0</v>
      </c>
      <c r="J195" s="132">
        <f>IFERROR(VLOOKUP(B195,'Egyéni lista'!$B$4:$L$263,9,0),0)</f>
        <v>0</v>
      </c>
      <c r="K195" s="26">
        <f>IFERROR(VLOOKUP(B195,'Egyéni lista'!$B$4:$L$263,10,0),0)</f>
        <v>0</v>
      </c>
      <c r="L195" s="87">
        <f>IFERROR(VLOOKUP(B195,'Egyéni lista'!$B$4:$L$263,11,0),0)</f>
        <v>0</v>
      </c>
    </row>
    <row r="196" spans="1:12" ht="15" hidden="1" customHeight="1" x14ac:dyDescent="0.2">
      <c r="A196" s="80" t="s">
        <v>213</v>
      </c>
      <c r="B196" s="103"/>
      <c r="C196" s="81">
        <f>IFERROR(VLOOKUP(B196,'Egyéni lista'!$B$4:$L$263,2,0),0)</f>
        <v>0</v>
      </c>
      <c r="D196" s="82">
        <f>IFERROR(VLOOKUP(B196,'Egyéni lista'!$B$4:$L$263,3,0),0)</f>
        <v>0</v>
      </c>
      <c r="E196" s="7">
        <f>IFERROR(VLOOKUP(B196,'Egyéni lista'!$B$4:$L$263,4,0),0)</f>
        <v>0</v>
      </c>
      <c r="F196" s="7">
        <f>IFERROR(VLOOKUP(B196,'Egyéni lista'!$B$4:$L$263,5,0),0)</f>
        <v>0</v>
      </c>
      <c r="G196" s="7">
        <f>IFERROR(VLOOKUP(B196,'Egyéni lista'!$B$4:$L$263,6,0),0)</f>
        <v>0</v>
      </c>
      <c r="H196" s="7">
        <f>IFERROR(VLOOKUP(B196,'Egyéni lista'!$B$4:$L$263,7,0),0)</f>
        <v>0</v>
      </c>
      <c r="I196" s="124">
        <f>IFERROR(VLOOKUP(B196,'Egyéni lista'!$B$4:$L$263,8,0),0)</f>
        <v>0</v>
      </c>
      <c r="J196" s="132">
        <f>IFERROR(VLOOKUP(B196,'Egyéni lista'!$B$4:$L$263,9,0),0)</f>
        <v>0</v>
      </c>
      <c r="K196" s="26">
        <f>IFERROR(VLOOKUP(B196,'Egyéni lista'!$B$4:$L$263,10,0),0)</f>
        <v>0</v>
      </c>
      <c r="L196" s="87">
        <f>IFERROR(VLOOKUP(B196,'Egyéni lista'!$B$4:$L$263,11,0),0)</f>
        <v>0</v>
      </c>
    </row>
    <row r="197" spans="1:12" ht="15" hidden="1" customHeight="1" x14ac:dyDescent="0.2">
      <c r="A197" s="80" t="s">
        <v>214</v>
      </c>
      <c r="B197" s="103"/>
      <c r="C197" s="81">
        <f>IFERROR(VLOOKUP(B197,'Egyéni lista'!$B$4:$L$263,2,0),0)</f>
        <v>0</v>
      </c>
      <c r="D197" s="82">
        <f>IFERROR(VLOOKUP(B197,'Egyéni lista'!$B$4:$L$263,3,0),0)</f>
        <v>0</v>
      </c>
      <c r="E197" s="7">
        <f>IFERROR(VLOOKUP(B197,'Egyéni lista'!$B$4:$L$263,4,0),0)</f>
        <v>0</v>
      </c>
      <c r="F197" s="7">
        <f>IFERROR(VLOOKUP(B197,'Egyéni lista'!$B$4:$L$263,5,0),0)</f>
        <v>0</v>
      </c>
      <c r="G197" s="7">
        <f>IFERROR(VLOOKUP(B197,'Egyéni lista'!$B$4:$L$263,6,0),0)</f>
        <v>0</v>
      </c>
      <c r="H197" s="7">
        <f>IFERROR(VLOOKUP(B197,'Egyéni lista'!$B$4:$L$263,7,0),0)</f>
        <v>0</v>
      </c>
      <c r="I197" s="124">
        <f>IFERROR(VLOOKUP(B197,'Egyéni lista'!$B$4:$L$263,8,0),0)</f>
        <v>0</v>
      </c>
      <c r="J197" s="132">
        <f>IFERROR(VLOOKUP(B197,'Egyéni lista'!$B$4:$L$263,9,0),0)</f>
        <v>0</v>
      </c>
      <c r="K197" s="26">
        <f>IFERROR(VLOOKUP(B197,'Egyéni lista'!$B$4:$L$263,10,0),0)</f>
        <v>0</v>
      </c>
      <c r="L197" s="87">
        <f>IFERROR(VLOOKUP(B197,'Egyéni lista'!$B$4:$L$263,11,0),0)</f>
        <v>0</v>
      </c>
    </row>
    <row r="198" spans="1:12" ht="15" hidden="1" customHeight="1" x14ac:dyDescent="0.2">
      <c r="A198" s="80" t="s">
        <v>215</v>
      </c>
      <c r="B198" s="103"/>
      <c r="C198" s="81">
        <f>IFERROR(VLOOKUP(B198,'Egyéni lista'!$B$4:$L$263,2,0),0)</f>
        <v>0</v>
      </c>
      <c r="D198" s="82">
        <f>IFERROR(VLOOKUP(B198,'Egyéni lista'!$B$4:$L$263,3,0),0)</f>
        <v>0</v>
      </c>
      <c r="E198" s="7">
        <f>IFERROR(VLOOKUP(B198,'Egyéni lista'!$B$4:$L$263,4,0),0)</f>
        <v>0</v>
      </c>
      <c r="F198" s="7">
        <f>IFERROR(VLOOKUP(B198,'Egyéni lista'!$B$4:$L$263,5,0),0)</f>
        <v>0</v>
      </c>
      <c r="G198" s="7">
        <f>IFERROR(VLOOKUP(B198,'Egyéni lista'!$B$4:$L$263,6,0),0)</f>
        <v>0</v>
      </c>
      <c r="H198" s="7">
        <f>IFERROR(VLOOKUP(B198,'Egyéni lista'!$B$4:$L$263,7,0),0)</f>
        <v>0</v>
      </c>
      <c r="I198" s="124">
        <f>IFERROR(VLOOKUP(B198,'Egyéni lista'!$B$4:$L$263,8,0),0)</f>
        <v>0</v>
      </c>
      <c r="J198" s="132">
        <f>IFERROR(VLOOKUP(B198,'Egyéni lista'!$B$4:$L$263,9,0),0)</f>
        <v>0</v>
      </c>
      <c r="K198" s="26">
        <f>IFERROR(VLOOKUP(B198,'Egyéni lista'!$B$4:$L$263,10,0),0)</f>
        <v>0</v>
      </c>
      <c r="L198" s="87">
        <f>IFERROR(VLOOKUP(B198,'Egyéni lista'!$B$4:$L$263,11,0),0)</f>
        <v>0</v>
      </c>
    </row>
    <row r="199" spans="1:12" ht="15.75" hidden="1" customHeight="1" x14ac:dyDescent="0.2">
      <c r="A199" s="80" t="s">
        <v>216</v>
      </c>
      <c r="B199" s="103"/>
      <c r="C199" s="81">
        <f>IFERROR(VLOOKUP(B199,'Egyéni lista'!$B$4:$L$263,2,0),0)</f>
        <v>0</v>
      </c>
      <c r="D199" s="82">
        <f>IFERROR(VLOOKUP(B199,'Egyéni lista'!$B$4:$L$263,3,0),0)</f>
        <v>0</v>
      </c>
      <c r="E199" s="7">
        <f>IFERROR(VLOOKUP(B199,'Egyéni lista'!$B$4:$L$263,4,0),0)</f>
        <v>0</v>
      </c>
      <c r="F199" s="7">
        <f>IFERROR(VLOOKUP(B199,'Egyéni lista'!$B$4:$L$263,5,0),0)</f>
        <v>0</v>
      </c>
      <c r="G199" s="7">
        <f>IFERROR(VLOOKUP(B199,'Egyéni lista'!$B$4:$L$263,6,0),0)</f>
        <v>0</v>
      </c>
      <c r="H199" s="7">
        <f>IFERROR(VLOOKUP(B199,'Egyéni lista'!$B$4:$L$263,7,0),0)</f>
        <v>0</v>
      </c>
      <c r="I199" s="124">
        <f>IFERROR(VLOOKUP(B199,'Egyéni lista'!$B$4:$L$263,8,0),0)</f>
        <v>0</v>
      </c>
      <c r="J199" s="132">
        <f>IFERROR(VLOOKUP(B199,'Egyéni lista'!$B$4:$L$263,9,0),0)</f>
        <v>0</v>
      </c>
      <c r="K199" s="26">
        <f>IFERROR(VLOOKUP(B199,'Egyéni lista'!$B$4:$L$263,10,0),0)</f>
        <v>0</v>
      </c>
      <c r="L199" s="87">
        <f>IFERROR(VLOOKUP(B199,'Egyéni lista'!$B$4:$L$263,11,0),0)</f>
        <v>0</v>
      </c>
    </row>
    <row r="200" spans="1:12" ht="15" hidden="1" customHeight="1" x14ac:dyDescent="0.2">
      <c r="A200" s="80" t="s">
        <v>217</v>
      </c>
      <c r="B200" s="103"/>
      <c r="C200" s="81">
        <f>IFERROR(VLOOKUP(B200,'Egyéni lista'!$B$4:$L$263,2,0),0)</f>
        <v>0</v>
      </c>
      <c r="D200" s="82">
        <f>IFERROR(VLOOKUP(B200,'Egyéni lista'!$B$4:$L$263,3,0),0)</f>
        <v>0</v>
      </c>
      <c r="E200" s="7">
        <f>IFERROR(VLOOKUP(B200,'Egyéni lista'!$B$4:$L$263,4,0),0)</f>
        <v>0</v>
      </c>
      <c r="F200" s="7">
        <f>IFERROR(VLOOKUP(B200,'Egyéni lista'!$B$4:$L$263,5,0),0)</f>
        <v>0</v>
      </c>
      <c r="G200" s="7">
        <f>IFERROR(VLOOKUP(B200,'Egyéni lista'!$B$4:$L$263,6,0),0)</f>
        <v>0</v>
      </c>
      <c r="H200" s="7">
        <f>IFERROR(VLOOKUP(B200,'Egyéni lista'!$B$4:$L$263,7,0),0)</f>
        <v>0</v>
      </c>
      <c r="I200" s="124">
        <f>IFERROR(VLOOKUP(B200,'Egyéni lista'!$B$4:$L$263,8,0),0)</f>
        <v>0</v>
      </c>
      <c r="J200" s="132">
        <f>IFERROR(VLOOKUP(B200,'Egyéni lista'!$B$4:$L$263,9,0),0)</f>
        <v>0</v>
      </c>
      <c r="K200" s="26">
        <f>IFERROR(VLOOKUP(B200,'Egyéni lista'!$B$4:$L$263,10,0),0)</f>
        <v>0</v>
      </c>
      <c r="L200" s="87">
        <f>IFERROR(VLOOKUP(B200,'Egyéni lista'!$B$4:$L$263,11,0),0)</f>
        <v>0</v>
      </c>
    </row>
    <row r="201" spans="1:12" ht="15" hidden="1" customHeight="1" x14ac:dyDescent="0.2">
      <c r="A201" s="80" t="s">
        <v>218</v>
      </c>
      <c r="B201" s="103"/>
      <c r="C201" s="81">
        <f>IFERROR(VLOOKUP(B201,'Egyéni lista'!$B$4:$L$263,2,0),0)</f>
        <v>0</v>
      </c>
      <c r="D201" s="82">
        <f>IFERROR(VLOOKUP(B201,'Egyéni lista'!$B$4:$L$263,3,0),0)</f>
        <v>0</v>
      </c>
      <c r="E201" s="7">
        <f>IFERROR(VLOOKUP(B201,'Egyéni lista'!$B$4:$L$263,4,0),0)</f>
        <v>0</v>
      </c>
      <c r="F201" s="7">
        <f>IFERROR(VLOOKUP(B201,'Egyéni lista'!$B$4:$L$263,5,0),0)</f>
        <v>0</v>
      </c>
      <c r="G201" s="7">
        <f>IFERROR(VLOOKUP(B201,'Egyéni lista'!$B$4:$L$263,6,0),0)</f>
        <v>0</v>
      </c>
      <c r="H201" s="7">
        <f>IFERROR(VLOOKUP(B201,'Egyéni lista'!$B$4:$L$263,7,0),0)</f>
        <v>0</v>
      </c>
      <c r="I201" s="124">
        <f>IFERROR(VLOOKUP(B201,'Egyéni lista'!$B$4:$L$263,8,0),0)</f>
        <v>0</v>
      </c>
      <c r="J201" s="132">
        <f>IFERROR(VLOOKUP(B201,'Egyéni lista'!$B$4:$L$263,9,0),0)</f>
        <v>0</v>
      </c>
      <c r="K201" s="26">
        <f>IFERROR(VLOOKUP(B201,'Egyéni lista'!$B$4:$L$263,10,0),0)</f>
        <v>0</v>
      </c>
      <c r="L201" s="87">
        <f>IFERROR(VLOOKUP(B201,'Egyéni lista'!$B$4:$L$263,11,0),0)</f>
        <v>0</v>
      </c>
    </row>
    <row r="202" spans="1:12" ht="15" hidden="1" customHeight="1" x14ac:dyDescent="0.2">
      <c r="A202" s="80" t="s">
        <v>219</v>
      </c>
      <c r="B202" s="103"/>
      <c r="C202" s="81">
        <f>IFERROR(VLOOKUP(B202,'Egyéni lista'!$B$4:$L$263,2,0),0)</f>
        <v>0</v>
      </c>
      <c r="D202" s="82">
        <f>IFERROR(VLOOKUP(B202,'Egyéni lista'!$B$4:$L$263,3,0),0)</f>
        <v>0</v>
      </c>
      <c r="E202" s="7">
        <f>IFERROR(VLOOKUP(B202,'Egyéni lista'!$B$4:$L$263,4,0),0)</f>
        <v>0</v>
      </c>
      <c r="F202" s="7">
        <f>IFERROR(VLOOKUP(B202,'Egyéni lista'!$B$4:$L$263,5,0),0)</f>
        <v>0</v>
      </c>
      <c r="G202" s="7">
        <f>IFERROR(VLOOKUP(B202,'Egyéni lista'!$B$4:$L$263,6,0),0)</f>
        <v>0</v>
      </c>
      <c r="H202" s="7">
        <f>IFERROR(VLOOKUP(B202,'Egyéni lista'!$B$4:$L$263,7,0),0)</f>
        <v>0</v>
      </c>
      <c r="I202" s="124">
        <f>IFERROR(VLOOKUP(B202,'Egyéni lista'!$B$4:$L$263,8,0),0)</f>
        <v>0</v>
      </c>
      <c r="J202" s="132">
        <f>IFERROR(VLOOKUP(B202,'Egyéni lista'!$B$4:$L$263,9,0),0)</f>
        <v>0</v>
      </c>
      <c r="K202" s="26">
        <f>IFERROR(VLOOKUP(B202,'Egyéni lista'!$B$4:$L$263,10,0),0)</f>
        <v>0</v>
      </c>
      <c r="L202" s="87">
        <f>IFERROR(VLOOKUP(B202,'Egyéni lista'!$B$4:$L$263,11,0),0)</f>
        <v>0</v>
      </c>
    </row>
    <row r="203" spans="1:12" ht="15.75" hidden="1" customHeight="1" x14ac:dyDescent="0.2">
      <c r="A203" s="80" t="s">
        <v>220</v>
      </c>
      <c r="B203" s="103"/>
      <c r="C203" s="81">
        <f>IFERROR(VLOOKUP(B203,'Egyéni lista'!$B$4:$L$263,2,0),0)</f>
        <v>0</v>
      </c>
      <c r="D203" s="82">
        <f>IFERROR(VLOOKUP(B203,'Egyéni lista'!$B$4:$L$263,3,0),0)</f>
        <v>0</v>
      </c>
      <c r="E203" s="7">
        <f>IFERROR(VLOOKUP(B203,'Egyéni lista'!$B$4:$L$263,4,0),0)</f>
        <v>0</v>
      </c>
      <c r="F203" s="7">
        <f>IFERROR(VLOOKUP(B203,'Egyéni lista'!$B$4:$L$263,5,0),0)</f>
        <v>0</v>
      </c>
      <c r="G203" s="7">
        <f>IFERROR(VLOOKUP(B203,'Egyéni lista'!$B$4:$L$263,6,0),0)</f>
        <v>0</v>
      </c>
      <c r="H203" s="7">
        <f>IFERROR(VLOOKUP(B203,'Egyéni lista'!$B$4:$L$263,7,0),0)</f>
        <v>0</v>
      </c>
      <c r="I203" s="124">
        <f>IFERROR(VLOOKUP(B203,'Egyéni lista'!$B$4:$L$263,8,0),0)</f>
        <v>0</v>
      </c>
      <c r="J203" s="132">
        <f>IFERROR(VLOOKUP(B203,'Egyéni lista'!$B$4:$L$263,9,0),0)</f>
        <v>0</v>
      </c>
      <c r="K203" s="26">
        <f>IFERROR(VLOOKUP(B203,'Egyéni lista'!$B$4:$L$263,10,0),0)</f>
        <v>0</v>
      </c>
      <c r="L203" s="87">
        <f>IFERROR(VLOOKUP(B203,'Egyéni lista'!$B$4:$L$263,11,0),0)</f>
        <v>0</v>
      </c>
    </row>
    <row r="204" spans="1:12" ht="15" hidden="1" customHeight="1" x14ac:dyDescent="0.2">
      <c r="A204" s="80" t="s">
        <v>221</v>
      </c>
      <c r="B204" s="103"/>
      <c r="C204" s="81">
        <f>IFERROR(VLOOKUP(B204,'Egyéni lista'!$B$4:$L$263,2,0),0)</f>
        <v>0</v>
      </c>
      <c r="D204" s="82">
        <f>IFERROR(VLOOKUP(B204,'Egyéni lista'!$B$4:$L$263,3,0),0)</f>
        <v>0</v>
      </c>
      <c r="E204" s="7">
        <f>IFERROR(VLOOKUP(B204,'Egyéni lista'!$B$4:$L$263,4,0),0)</f>
        <v>0</v>
      </c>
      <c r="F204" s="7">
        <f>IFERROR(VLOOKUP(B204,'Egyéni lista'!$B$4:$L$263,5,0),0)</f>
        <v>0</v>
      </c>
      <c r="G204" s="7">
        <f>IFERROR(VLOOKUP(B204,'Egyéni lista'!$B$4:$L$263,6,0),0)</f>
        <v>0</v>
      </c>
      <c r="H204" s="7">
        <f>IFERROR(VLOOKUP(B204,'Egyéni lista'!$B$4:$L$263,7,0),0)</f>
        <v>0</v>
      </c>
      <c r="I204" s="124">
        <f>IFERROR(VLOOKUP(B204,'Egyéni lista'!$B$4:$L$263,8,0),0)</f>
        <v>0</v>
      </c>
      <c r="J204" s="132">
        <f>IFERROR(VLOOKUP(B204,'Egyéni lista'!$B$4:$L$263,9,0),0)</f>
        <v>0</v>
      </c>
      <c r="K204" s="26">
        <f>IFERROR(VLOOKUP(B204,'Egyéni lista'!$B$4:$L$263,10,0),0)</f>
        <v>0</v>
      </c>
      <c r="L204" s="87">
        <f>IFERROR(VLOOKUP(B204,'Egyéni lista'!$B$4:$L$263,11,0),0)</f>
        <v>0</v>
      </c>
    </row>
    <row r="205" spans="1:12" ht="15" hidden="1" customHeight="1" x14ac:dyDescent="0.2">
      <c r="A205" s="80" t="s">
        <v>222</v>
      </c>
      <c r="B205" s="103"/>
      <c r="C205" s="81">
        <f>IFERROR(VLOOKUP(B205,'Egyéni lista'!$B$4:$L$263,2,0),0)</f>
        <v>0</v>
      </c>
      <c r="D205" s="82">
        <f>IFERROR(VLOOKUP(B205,'Egyéni lista'!$B$4:$L$263,3,0),0)</f>
        <v>0</v>
      </c>
      <c r="E205" s="7">
        <f>IFERROR(VLOOKUP(B205,'Egyéni lista'!$B$4:$L$263,4,0),0)</f>
        <v>0</v>
      </c>
      <c r="F205" s="7">
        <f>IFERROR(VLOOKUP(B205,'Egyéni lista'!$B$4:$L$263,5,0),0)</f>
        <v>0</v>
      </c>
      <c r="G205" s="7">
        <f>IFERROR(VLOOKUP(B205,'Egyéni lista'!$B$4:$L$263,6,0),0)</f>
        <v>0</v>
      </c>
      <c r="H205" s="7">
        <f>IFERROR(VLOOKUP(B205,'Egyéni lista'!$B$4:$L$263,7,0),0)</f>
        <v>0</v>
      </c>
      <c r="I205" s="124">
        <f>IFERROR(VLOOKUP(B205,'Egyéni lista'!$B$4:$L$263,8,0),0)</f>
        <v>0</v>
      </c>
      <c r="J205" s="132">
        <f>IFERROR(VLOOKUP(B205,'Egyéni lista'!$B$4:$L$263,9,0),0)</f>
        <v>0</v>
      </c>
      <c r="K205" s="26">
        <f>IFERROR(VLOOKUP(B205,'Egyéni lista'!$B$4:$L$263,10,0),0)</f>
        <v>0</v>
      </c>
      <c r="L205" s="87">
        <f>IFERROR(VLOOKUP(B205,'Egyéni lista'!$B$4:$L$263,11,0),0)</f>
        <v>0</v>
      </c>
    </row>
    <row r="206" spans="1:12" ht="15" hidden="1" customHeight="1" x14ac:dyDescent="0.2">
      <c r="A206" s="80" t="s">
        <v>223</v>
      </c>
      <c r="B206" s="103"/>
      <c r="C206" s="81">
        <f>IFERROR(VLOOKUP(B206,'Egyéni lista'!$B$4:$L$263,2,0),0)</f>
        <v>0</v>
      </c>
      <c r="D206" s="82">
        <f>IFERROR(VLOOKUP(B206,'Egyéni lista'!$B$4:$L$263,3,0),0)</f>
        <v>0</v>
      </c>
      <c r="E206" s="7">
        <f>IFERROR(VLOOKUP(B206,'Egyéni lista'!$B$4:$L$263,4,0),0)</f>
        <v>0</v>
      </c>
      <c r="F206" s="7">
        <f>IFERROR(VLOOKUP(B206,'Egyéni lista'!$B$4:$L$263,5,0),0)</f>
        <v>0</v>
      </c>
      <c r="G206" s="7">
        <f>IFERROR(VLOOKUP(B206,'Egyéni lista'!$B$4:$L$263,6,0),0)</f>
        <v>0</v>
      </c>
      <c r="H206" s="7">
        <f>IFERROR(VLOOKUP(B206,'Egyéni lista'!$B$4:$L$263,7,0),0)</f>
        <v>0</v>
      </c>
      <c r="I206" s="124">
        <f>IFERROR(VLOOKUP(B206,'Egyéni lista'!$B$4:$L$263,8,0),0)</f>
        <v>0</v>
      </c>
      <c r="J206" s="132">
        <f>IFERROR(VLOOKUP(B206,'Egyéni lista'!$B$4:$L$263,9,0),0)</f>
        <v>0</v>
      </c>
      <c r="K206" s="26">
        <f>IFERROR(VLOOKUP(B206,'Egyéni lista'!$B$4:$L$263,10,0),0)</f>
        <v>0</v>
      </c>
      <c r="L206" s="87">
        <f>IFERROR(VLOOKUP(B206,'Egyéni lista'!$B$4:$L$263,11,0),0)</f>
        <v>0</v>
      </c>
    </row>
    <row r="207" spans="1:12" ht="15.75" hidden="1" customHeight="1" x14ac:dyDescent="0.2">
      <c r="A207" s="80" t="s">
        <v>224</v>
      </c>
      <c r="B207" s="103"/>
      <c r="C207" s="81">
        <f>IFERROR(VLOOKUP(B207,'Egyéni lista'!$B$4:$L$263,2,0),0)</f>
        <v>0</v>
      </c>
      <c r="D207" s="82">
        <f>IFERROR(VLOOKUP(B207,'Egyéni lista'!$B$4:$L$263,3,0),0)</f>
        <v>0</v>
      </c>
      <c r="E207" s="7">
        <f>IFERROR(VLOOKUP(B207,'Egyéni lista'!$B$4:$L$263,4,0),0)</f>
        <v>0</v>
      </c>
      <c r="F207" s="7">
        <f>IFERROR(VLOOKUP(B207,'Egyéni lista'!$B$4:$L$263,5,0),0)</f>
        <v>0</v>
      </c>
      <c r="G207" s="7">
        <f>IFERROR(VLOOKUP(B207,'Egyéni lista'!$B$4:$L$263,6,0),0)</f>
        <v>0</v>
      </c>
      <c r="H207" s="7">
        <f>IFERROR(VLOOKUP(B207,'Egyéni lista'!$B$4:$L$263,7,0),0)</f>
        <v>0</v>
      </c>
      <c r="I207" s="124">
        <f>IFERROR(VLOOKUP(B207,'Egyéni lista'!$B$4:$L$263,8,0),0)</f>
        <v>0</v>
      </c>
      <c r="J207" s="132">
        <f>IFERROR(VLOOKUP(B207,'Egyéni lista'!$B$4:$L$263,9,0),0)</f>
        <v>0</v>
      </c>
      <c r="K207" s="26">
        <f>IFERROR(VLOOKUP(B207,'Egyéni lista'!$B$4:$L$263,10,0),0)</f>
        <v>0</v>
      </c>
      <c r="L207" s="87">
        <f>IFERROR(VLOOKUP(B207,'Egyéni lista'!$B$4:$L$263,11,0),0)</f>
        <v>0</v>
      </c>
    </row>
    <row r="208" spans="1:12" ht="15" hidden="1" customHeight="1" x14ac:dyDescent="0.2">
      <c r="A208" s="80" t="s">
        <v>225</v>
      </c>
      <c r="B208" s="103"/>
      <c r="C208" s="81">
        <f>IFERROR(VLOOKUP(B208,'Egyéni lista'!$B$4:$L$263,2,0),0)</f>
        <v>0</v>
      </c>
      <c r="D208" s="82">
        <f>IFERROR(VLOOKUP(B208,'Egyéni lista'!$B$4:$L$263,3,0),0)</f>
        <v>0</v>
      </c>
      <c r="E208" s="7">
        <f>IFERROR(VLOOKUP(B208,'Egyéni lista'!$B$4:$L$263,4,0),0)</f>
        <v>0</v>
      </c>
      <c r="F208" s="7">
        <f>IFERROR(VLOOKUP(B208,'Egyéni lista'!$B$4:$L$263,5,0),0)</f>
        <v>0</v>
      </c>
      <c r="G208" s="7">
        <f>IFERROR(VLOOKUP(B208,'Egyéni lista'!$B$4:$L$263,6,0),0)</f>
        <v>0</v>
      </c>
      <c r="H208" s="7">
        <f>IFERROR(VLOOKUP(B208,'Egyéni lista'!$B$4:$L$263,7,0),0)</f>
        <v>0</v>
      </c>
      <c r="I208" s="124">
        <f>IFERROR(VLOOKUP(B208,'Egyéni lista'!$B$4:$L$263,8,0),0)</f>
        <v>0</v>
      </c>
      <c r="J208" s="132">
        <f>IFERROR(VLOOKUP(B208,'Egyéni lista'!$B$4:$L$263,9,0),0)</f>
        <v>0</v>
      </c>
      <c r="K208" s="26">
        <f>IFERROR(VLOOKUP(B208,'Egyéni lista'!$B$4:$L$263,10,0),0)</f>
        <v>0</v>
      </c>
      <c r="L208" s="87">
        <f>IFERROR(VLOOKUP(B208,'Egyéni lista'!$B$4:$L$263,11,0),0)</f>
        <v>0</v>
      </c>
    </row>
    <row r="209" spans="1:12" ht="15" hidden="1" customHeight="1" x14ac:dyDescent="0.2">
      <c r="A209" s="80" t="s">
        <v>226</v>
      </c>
      <c r="B209" s="103"/>
      <c r="C209" s="81">
        <f>IFERROR(VLOOKUP(B209,'Egyéni lista'!$B$4:$L$263,2,0),0)</f>
        <v>0</v>
      </c>
      <c r="D209" s="82">
        <f>IFERROR(VLOOKUP(B209,'Egyéni lista'!$B$4:$L$263,3,0),0)</f>
        <v>0</v>
      </c>
      <c r="E209" s="7">
        <f>IFERROR(VLOOKUP(B209,'Egyéni lista'!$B$4:$L$263,4,0),0)</f>
        <v>0</v>
      </c>
      <c r="F209" s="7">
        <f>IFERROR(VLOOKUP(B209,'Egyéni lista'!$B$4:$L$263,5,0),0)</f>
        <v>0</v>
      </c>
      <c r="G209" s="7">
        <f>IFERROR(VLOOKUP(B209,'Egyéni lista'!$B$4:$L$263,6,0),0)</f>
        <v>0</v>
      </c>
      <c r="H209" s="7">
        <f>IFERROR(VLOOKUP(B209,'Egyéni lista'!$B$4:$L$263,7,0),0)</f>
        <v>0</v>
      </c>
      <c r="I209" s="124">
        <f>IFERROR(VLOOKUP(B209,'Egyéni lista'!$B$4:$L$263,8,0),0)</f>
        <v>0</v>
      </c>
      <c r="J209" s="132">
        <f>IFERROR(VLOOKUP(B209,'Egyéni lista'!$B$4:$L$263,9,0),0)</f>
        <v>0</v>
      </c>
      <c r="K209" s="26">
        <f>IFERROR(VLOOKUP(B209,'Egyéni lista'!$B$4:$L$263,10,0),0)</f>
        <v>0</v>
      </c>
      <c r="L209" s="87">
        <f>IFERROR(VLOOKUP(B209,'Egyéni lista'!$B$4:$L$263,11,0),0)</f>
        <v>0</v>
      </c>
    </row>
    <row r="210" spans="1:12" ht="15" hidden="1" customHeight="1" x14ac:dyDescent="0.2">
      <c r="A210" s="80" t="s">
        <v>227</v>
      </c>
      <c r="B210" s="103"/>
      <c r="C210" s="81">
        <f>IFERROR(VLOOKUP(B210,'Egyéni lista'!$B$4:$L$263,2,0),0)</f>
        <v>0</v>
      </c>
      <c r="D210" s="82">
        <f>IFERROR(VLOOKUP(B210,'Egyéni lista'!$B$4:$L$263,3,0),0)</f>
        <v>0</v>
      </c>
      <c r="E210" s="7">
        <f>IFERROR(VLOOKUP(B210,'Egyéni lista'!$B$4:$L$263,4,0),0)</f>
        <v>0</v>
      </c>
      <c r="F210" s="7">
        <f>IFERROR(VLOOKUP(B210,'Egyéni lista'!$B$4:$L$263,5,0),0)</f>
        <v>0</v>
      </c>
      <c r="G210" s="7">
        <f>IFERROR(VLOOKUP(B210,'Egyéni lista'!$B$4:$L$263,6,0),0)</f>
        <v>0</v>
      </c>
      <c r="H210" s="7">
        <f>IFERROR(VLOOKUP(B210,'Egyéni lista'!$B$4:$L$263,7,0),0)</f>
        <v>0</v>
      </c>
      <c r="I210" s="124">
        <f>IFERROR(VLOOKUP(B210,'Egyéni lista'!$B$4:$L$263,8,0),0)</f>
        <v>0</v>
      </c>
      <c r="J210" s="132">
        <f>IFERROR(VLOOKUP(B210,'Egyéni lista'!$B$4:$L$263,9,0),0)</f>
        <v>0</v>
      </c>
      <c r="K210" s="26">
        <f>IFERROR(VLOOKUP(B210,'Egyéni lista'!$B$4:$L$263,10,0),0)</f>
        <v>0</v>
      </c>
      <c r="L210" s="87">
        <f>IFERROR(VLOOKUP(B210,'Egyéni lista'!$B$4:$L$263,11,0),0)</f>
        <v>0</v>
      </c>
    </row>
    <row r="211" spans="1:12" ht="15.75" hidden="1" customHeight="1" x14ac:dyDescent="0.2">
      <c r="A211" s="80" t="s">
        <v>228</v>
      </c>
      <c r="B211" s="103"/>
      <c r="C211" s="81">
        <f>IFERROR(VLOOKUP(B211,'Egyéni lista'!$B$4:$L$263,2,0),0)</f>
        <v>0</v>
      </c>
      <c r="D211" s="82">
        <f>IFERROR(VLOOKUP(B211,'Egyéni lista'!$B$4:$L$263,3,0),0)</f>
        <v>0</v>
      </c>
      <c r="E211" s="7">
        <f>IFERROR(VLOOKUP(B211,'Egyéni lista'!$B$4:$L$263,4,0),0)</f>
        <v>0</v>
      </c>
      <c r="F211" s="7">
        <f>IFERROR(VLOOKUP(B211,'Egyéni lista'!$B$4:$L$263,5,0),0)</f>
        <v>0</v>
      </c>
      <c r="G211" s="7">
        <f>IFERROR(VLOOKUP(B211,'Egyéni lista'!$B$4:$L$263,6,0),0)</f>
        <v>0</v>
      </c>
      <c r="H211" s="7">
        <f>IFERROR(VLOOKUP(B211,'Egyéni lista'!$B$4:$L$263,7,0),0)</f>
        <v>0</v>
      </c>
      <c r="I211" s="124">
        <f>IFERROR(VLOOKUP(B211,'Egyéni lista'!$B$4:$L$263,8,0),0)</f>
        <v>0</v>
      </c>
      <c r="J211" s="132">
        <f>IFERROR(VLOOKUP(B211,'Egyéni lista'!$B$4:$L$263,9,0),0)</f>
        <v>0</v>
      </c>
      <c r="K211" s="26">
        <f>IFERROR(VLOOKUP(B211,'Egyéni lista'!$B$4:$L$263,10,0),0)</f>
        <v>0</v>
      </c>
      <c r="L211" s="87">
        <f>IFERROR(VLOOKUP(B211,'Egyéni lista'!$B$4:$L$263,11,0),0)</f>
        <v>0</v>
      </c>
    </row>
    <row r="212" spans="1:12" ht="15" hidden="1" customHeight="1" x14ac:dyDescent="0.2">
      <c r="A212" s="80" t="s">
        <v>229</v>
      </c>
      <c r="B212" s="103"/>
      <c r="C212" s="81">
        <f>IFERROR(VLOOKUP(B212,'Egyéni lista'!$B$4:$L$263,2,0),0)</f>
        <v>0</v>
      </c>
      <c r="D212" s="82">
        <f>IFERROR(VLOOKUP(B212,'Egyéni lista'!$B$4:$L$263,3,0),0)</f>
        <v>0</v>
      </c>
      <c r="E212" s="7">
        <f>IFERROR(VLOOKUP(B212,'Egyéni lista'!$B$4:$L$263,4,0),0)</f>
        <v>0</v>
      </c>
      <c r="F212" s="7">
        <f>IFERROR(VLOOKUP(B212,'Egyéni lista'!$B$4:$L$263,5,0),0)</f>
        <v>0</v>
      </c>
      <c r="G212" s="7">
        <f>IFERROR(VLOOKUP(B212,'Egyéni lista'!$B$4:$L$263,6,0),0)</f>
        <v>0</v>
      </c>
      <c r="H212" s="7">
        <f>IFERROR(VLOOKUP(B212,'Egyéni lista'!$B$4:$L$263,7,0),0)</f>
        <v>0</v>
      </c>
      <c r="I212" s="124">
        <f>IFERROR(VLOOKUP(B212,'Egyéni lista'!$B$4:$L$263,8,0),0)</f>
        <v>0</v>
      </c>
      <c r="J212" s="132">
        <f>IFERROR(VLOOKUP(B212,'Egyéni lista'!$B$4:$L$263,9,0),0)</f>
        <v>0</v>
      </c>
      <c r="K212" s="26">
        <f>IFERROR(VLOOKUP(B212,'Egyéni lista'!$B$4:$L$263,10,0),0)</f>
        <v>0</v>
      </c>
      <c r="L212" s="87">
        <f>IFERROR(VLOOKUP(B212,'Egyéni lista'!$B$4:$L$263,11,0),0)</f>
        <v>0</v>
      </c>
    </row>
    <row r="213" spans="1:12" ht="15" hidden="1" customHeight="1" x14ac:dyDescent="0.2">
      <c r="A213" s="80" t="s">
        <v>230</v>
      </c>
      <c r="B213" s="103"/>
      <c r="C213" s="81">
        <f>IFERROR(VLOOKUP(B213,'Egyéni lista'!$B$4:$L$263,2,0),0)</f>
        <v>0</v>
      </c>
      <c r="D213" s="82">
        <f>IFERROR(VLOOKUP(B213,'Egyéni lista'!$B$4:$L$263,3,0),0)</f>
        <v>0</v>
      </c>
      <c r="E213" s="7">
        <f>IFERROR(VLOOKUP(B213,'Egyéni lista'!$B$4:$L$263,4,0),0)</f>
        <v>0</v>
      </c>
      <c r="F213" s="7">
        <f>IFERROR(VLOOKUP(B213,'Egyéni lista'!$B$4:$L$263,5,0),0)</f>
        <v>0</v>
      </c>
      <c r="G213" s="7">
        <f>IFERROR(VLOOKUP(B213,'Egyéni lista'!$B$4:$L$263,6,0),0)</f>
        <v>0</v>
      </c>
      <c r="H213" s="7">
        <f>IFERROR(VLOOKUP(B213,'Egyéni lista'!$B$4:$L$263,7,0),0)</f>
        <v>0</v>
      </c>
      <c r="I213" s="124">
        <f>IFERROR(VLOOKUP(B213,'Egyéni lista'!$B$4:$L$263,8,0),0)</f>
        <v>0</v>
      </c>
      <c r="J213" s="132">
        <f>IFERROR(VLOOKUP(B213,'Egyéni lista'!$B$4:$L$263,9,0),0)</f>
        <v>0</v>
      </c>
      <c r="K213" s="26">
        <f>IFERROR(VLOOKUP(B213,'Egyéni lista'!$B$4:$L$263,10,0),0)</f>
        <v>0</v>
      </c>
      <c r="L213" s="87">
        <f>IFERROR(VLOOKUP(B213,'Egyéni lista'!$B$4:$L$263,11,0),0)</f>
        <v>0</v>
      </c>
    </row>
    <row r="214" spans="1:12" ht="15" hidden="1" customHeight="1" x14ac:dyDescent="0.2">
      <c r="A214" s="80" t="s">
        <v>231</v>
      </c>
      <c r="B214" s="103"/>
      <c r="C214" s="81">
        <f>IFERROR(VLOOKUP(B214,'Egyéni lista'!$B$4:$L$263,2,0),0)</f>
        <v>0</v>
      </c>
      <c r="D214" s="82">
        <f>IFERROR(VLOOKUP(B214,'Egyéni lista'!$B$4:$L$263,3,0),0)</f>
        <v>0</v>
      </c>
      <c r="E214" s="7">
        <f>IFERROR(VLOOKUP(B214,'Egyéni lista'!$B$4:$L$263,4,0),0)</f>
        <v>0</v>
      </c>
      <c r="F214" s="7">
        <f>IFERROR(VLOOKUP(B214,'Egyéni lista'!$B$4:$L$263,5,0),0)</f>
        <v>0</v>
      </c>
      <c r="G214" s="7">
        <f>IFERROR(VLOOKUP(B214,'Egyéni lista'!$B$4:$L$263,6,0),0)</f>
        <v>0</v>
      </c>
      <c r="H214" s="7">
        <f>IFERROR(VLOOKUP(B214,'Egyéni lista'!$B$4:$L$263,7,0),0)</f>
        <v>0</v>
      </c>
      <c r="I214" s="124">
        <f>IFERROR(VLOOKUP(B214,'Egyéni lista'!$B$4:$L$263,8,0),0)</f>
        <v>0</v>
      </c>
      <c r="J214" s="132">
        <f>IFERROR(VLOOKUP(B214,'Egyéni lista'!$B$4:$L$263,9,0),0)</f>
        <v>0</v>
      </c>
      <c r="K214" s="26">
        <f>IFERROR(VLOOKUP(B214,'Egyéni lista'!$B$4:$L$263,10,0),0)</f>
        <v>0</v>
      </c>
      <c r="L214" s="87">
        <f>IFERROR(VLOOKUP(B214,'Egyéni lista'!$B$4:$L$263,11,0),0)</f>
        <v>0</v>
      </c>
    </row>
    <row r="215" spans="1:12" ht="15.75" hidden="1" customHeight="1" x14ac:dyDescent="0.2">
      <c r="A215" s="80" t="s">
        <v>232</v>
      </c>
      <c r="B215" s="103"/>
      <c r="C215" s="81">
        <f>IFERROR(VLOOKUP(B215,'Egyéni lista'!$B$4:$L$263,2,0),0)</f>
        <v>0</v>
      </c>
      <c r="D215" s="82">
        <f>IFERROR(VLOOKUP(B215,'Egyéni lista'!$B$4:$L$263,3,0),0)</f>
        <v>0</v>
      </c>
      <c r="E215" s="7">
        <f>IFERROR(VLOOKUP(B215,'Egyéni lista'!$B$4:$L$263,4,0),0)</f>
        <v>0</v>
      </c>
      <c r="F215" s="7">
        <f>IFERROR(VLOOKUP(B215,'Egyéni lista'!$B$4:$L$263,5,0),0)</f>
        <v>0</v>
      </c>
      <c r="G215" s="7">
        <f>IFERROR(VLOOKUP(B215,'Egyéni lista'!$B$4:$L$263,6,0),0)</f>
        <v>0</v>
      </c>
      <c r="H215" s="7">
        <f>IFERROR(VLOOKUP(B215,'Egyéni lista'!$B$4:$L$263,7,0),0)</f>
        <v>0</v>
      </c>
      <c r="I215" s="124">
        <f>IFERROR(VLOOKUP(B215,'Egyéni lista'!$B$4:$L$263,8,0),0)</f>
        <v>0</v>
      </c>
      <c r="J215" s="132">
        <f>IFERROR(VLOOKUP(B215,'Egyéni lista'!$B$4:$L$263,9,0),0)</f>
        <v>0</v>
      </c>
      <c r="K215" s="26">
        <f>IFERROR(VLOOKUP(B215,'Egyéni lista'!$B$4:$L$263,10,0),0)</f>
        <v>0</v>
      </c>
      <c r="L215" s="87">
        <f>IFERROR(VLOOKUP(B215,'Egyéni lista'!$B$4:$L$263,11,0),0)</f>
        <v>0</v>
      </c>
    </row>
    <row r="216" spans="1:12" ht="15" hidden="1" customHeight="1" x14ac:dyDescent="0.2">
      <c r="A216" s="80" t="s">
        <v>233</v>
      </c>
      <c r="B216" s="103"/>
      <c r="C216" s="81">
        <f>IFERROR(VLOOKUP(B216,'Egyéni lista'!$B$4:$L$263,2,0),0)</f>
        <v>0</v>
      </c>
      <c r="D216" s="82">
        <f>IFERROR(VLOOKUP(B216,'Egyéni lista'!$B$4:$L$263,3,0),0)</f>
        <v>0</v>
      </c>
      <c r="E216" s="7">
        <f>IFERROR(VLOOKUP(B216,'Egyéni lista'!$B$4:$L$263,4,0),0)</f>
        <v>0</v>
      </c>
      <c r="F216" s="7">
        <f>IFERROR(VLOOKUP(B216,'Egyéni lista'!$B$4:$L$263,5,0),0)</f>
        <v>0</v>
      </c>
      <c r="G216" s="7">
        <f>IFERROR(VLOOKUP(B216,'Egyéni lista'!$B$4:$L$263,6,0),0)</f>
        <v>0</v>
      </c>
      <c r="H216" s="7">
        <f>IFERROR(VLOOKUP(B216,'Egyéni lista'!$B$4:$L$263,7,0),0)</f>
        <v>0</v>
      </c>
      <c r="I216" s="124">
        <f>IFERROR(VLOOKUP(B216,'Egyéni lista'!$B$4:$L$263,8,0),0)</f>
        <v>0</v>
      </c>
      <c r="J216" s="132">
        <f>IFERROR(VLOOKUP(B216,'Egyéni lista'!$B$4:$L$263,9,0),0)</f>
        <v>0</v>
      </c>
      <c r="K216" s="26">
        <f>IFERROR(VLOOKUP(B216,'Egyéni lista'!$B$4:$L$263,10,0),0)</f>
        <v>0</v>
      </c>
      <c r="L216" s="87">
        <f>IFERROR(VLOOKUP(B216,'Egyéni lista'!$B$4:$L$263,11,0),0)</f>
        <v>0</v>
      </c>
    </row>
    <row r="217" spans="1:12" ht="15" hidden="1" customHeight="1" x14ac:dyDescent="0.2">
      <c r="A217" s="80" t="s">
        <v>234</v>
      </c>
      <c r="B217" s="103"/>
      <c r="C217" s="81">
        <f>IFERROR(VLOOKUP(B217,'Egyéni lista'!$B$4:$L$263,2,0),0)</f>
        <v>0</v>
      </c>
      <c r="D217" s="82">
        <f>IFERROR(VLOOKUP(B217,'Egyéni lista'!$B$4:$L$263,3,0),0)</f>
        <v>0</v>
      </c>
      <c r="E217" s="7">
        <f>IFERROR(VLOOKUP(B217,'Egyéni lista'!$B$4:$L$263,4,0),0)</f>
        <v>0</v>
      </c>
      <c r="F217" s="7">
        <f>IFERROR(VLOOKUP(B217,'Egyéni lista'!$B$4:$L$263,5,0),0)</f>
        <v>0</v>
      </c>
      <c r="G217" s="7">
        <f>IFERROR(VLOOKUP(B217,'Egyéni lista'!$B$4:$L$263,6,0),0)</f>
        <v>0</v>
      </c>
      <c r="H217" s="7">
        <f>IFERROR(VLOOKUP(B217,'Egyéni lista'!$B$4:$L$263,7,0),0)</f>
        <v>0</v>
      </c>
      <c r="I217" s="124">
        <f>IFERROR(VLOOKUP(B217,'Egyéni lista'!$B$4:$L$263,8,0),0)</f>
        <v>0</v>
      </c>
      <c r="J217" s="132">
        <f>IFERROR(VLOOKUP(B217,'Egyéni lista'!$B$4:$L$263,9,0),0)</f>
        <v>0</v>
      </c>
      <c r="K217" s="26">
        <f>IFERROR(VLOOKUP(B217,'Egyéni lista'!$B$4:$L$263,10,0),0)</f>
        <v>0</v>
      </c>
      <c r="L217" s="87">
        <f>IFERROR(VLOOKUP(B217,'Egyéni lista'!$B$4:$L$263,11,0),0)</f>
        <v>0</v>
      </c>
    </row>
    <row r="218" spans="1:12" ht="15" hidden="1" customHeight="1" x14ac:dyDescent="0.2">
      <c r="A218" s="80" t="s">
        <v>235</v>
      </c>
      <c r="B218" s="103"/>
      <c r="C218" s="81">
        <f>IFERROR(VLOOKUP(B218,'Egyéni lista'!$B$4:$L$263,2,0),0)</f>
        <v>0</v>
      </c>
      <c r="D218" s="82">
        <f>IFERROR(VLOOKUP(B218,'Egyéni lista'!$B$4:$L$263,3,0),0)</f>
        <v>0</v>
      </c>
      <c r="E218" s="7">
        <f>IFERROR(VLOOKUP(B218,'Egyéni lista'!$B$4:$L$263,4,0),0)</f>
        <v>0</v>
      </c>
      <c r="F218" s="7">
        <f>IFERROR(VLOOKUP(B218,'Egyéni lista'!$B$4:$L$263,5,0),0)</f>
        <v>0</v>
      </c>
      <c r="G218" s="7">
        <f>IFERROR(VLOOKUP(B218,'Egyéni lista'!$B$4:$L$263,6,0),0)</f>
        <v>0</v>
      </c>
      <c r="H218" s="7">
        <f>IFERROR(VLOOKUP(B218,'Egyéni lista'!$B$4:$L$263,7,0),0)</f>
        <v>0</v>
      </c>
      <c r="I218" s="124">
        <f>IFERROR(VLOOKUP(B218,'Egyéni lista'!$B$4:$L$263,8,0),0)</f>
        <v>0</v>
      </c>
      <c r="J218" s="132">
        <f>IFERROR(VLOOKUP(B218,'Egyéni lista'!$B$4:$L$263,9,0),0)</f>
        <v>0</v>
      </c>
      <c r="K218" s="26">
        <f>IFERROR(VLOOKUP(B218,'Egyéni lista'!$B$4:$L$263,10,0),0)</f>
        <v>0</v>
      </c>
      <c r="L218" s="87">
        <f>IFERROR(VLOOKUP(B218,'Egyéni lista'!$B$4:$L$263,11,0),0)</f>
        <v>0</v>
      </c>
    </row>
    <row r="219" spans="1:12" ht="15.75" hidden="1" customHeight="1" x14ac:dyDescent="0.2">
      <c r="A219" s="80" t="s">
        <v>236</v>
      </c>
      <c r="B219" s="103"/>
      <c r="C219" s="81">
        <f>IFERROR(VLOOKUP(B219,'Egyéni lista'!$B$4:$L$263,2,0),0)</f>
        <v>0</v>
      </c>
      <c r="D219" s="82">
        <f>IFERROR(VLOOKUP(B219,'Egyéni lista'!$B$4:$L$263,3,0),0)</f>
        <v>0</v>
      </c>
      <c r="E219" s="7">
        <f>IFERROR(VLOOKUP(B219,'Egyéni lista'!$B$4:$L$263,4,0),0)</f>
        <v>0</v>
      </c>
      <c r="F219" s="7">
        <f>IFERROR(VLOOKUP(B219,'Egyéni lista'!$B$4:$L$263,5,0),0)</f>
        <v>0</v>
      </c>
      <c r="G219" s="7">
        <f>IFERROR(VLOOKUP(B219,'Egyéni lista'!$B$4:$L$263,6,0),0)</f>
        <v>0</v>
      </c>
      <c r="H219" s="7">
        <f>IFERROR(VLOOKUP(B219,'Egyéni lista'!$B$4:$L$263,7,0),0)</f>
        <v>0</v>
      </c>
      <c r="I219" s="124">
        <f>IFERROR(VLOOKUP(B219,'Egyéni lista'!$B$4:$L$263,8,0),0)</f>
        <v>0</v>
      </c>
      <c r="J219" s="132">
        <f>IFERROR(VLOOKUP(B219,'Egyéni lista'!$B$4:$L$263,9,0),0)</f>
        <v>0</v>
      </c>
      <c r="K219" s="26">
        <f>IFERROR(VLOOKUP(B219,'Egyéni lista'!$B$4:$L$263,10,0),0)</f>
        <v>0</v>
      </c>
      <c r="L219" s="87">
        <f>IFERROR(VLOOKUP(B219,'Egyéni lista'!$B$4:$L$263,11,0),0)</f>
        <v>0</v>
      </c>
    </row>
    <row r="220" spans="1:12" ht="15" hidden="1" customHeight="1" x14ac:dyDescent="0.2">
      <c r="A220" s="80" t="s">
        <v>237</v>
      </c>
      <c r="B220" s="103"/>
      <c r="C220" s="81">
        <f>IFERROR(VLOOKUP(B220,'Egyéni lista'!$B$4:$L$263,2,0),0)</f>
        <v>0</v>
      </c>
      <c r="D220" s="82">
        <f>IFERROR(VLOOKUP(B220,'Egyéni lista'!$B$4:$L$263,3,0),0)</f>
        <v>0</v>
      </c>
      <c r="E220" s="7">
        <f>IFERROR(VLOOKUP(B220,'Egyéni lista'!$B$4:$L$263,4,0),0)</f>
        <v>0</v>
      </c>
      <c r="F220" s="7">
        <f>IFERROR(VLOOKUP(B220,'Egyéni lista'!$B$4:$L$263,5,0),0)</f>
        <v>0</v>
      </c>
      <c r="G220" s="7">
        <f>IFERROR(VLOOKUP(B220,'Egyéni lista'!$B$4:$L$263,6,0),0)</f>
        <v>0</v>
      </c>
      <c r="H220" s="7">
        <f>IFERROR(VLOOKUP(B220,'Egyéni lista'!$B$4:$L$263,7,0),0)</f>
        <v>0</v>
      </c>
      <c r="I220" s="124">
        <f>IFERROR(VLOOKUP(B220,'Egyéni lista'!$B$4:$L$263,8,0),0)</f>
        <v>0</v>
      </c>
      <c r="J220" s="132">
        <f>IFERROR(VLOOKUP(B220,'Egyéni lista'!$B$4:$L$263,9,0),0)</f>
        <v>0</v>
      </c>
      <c r="K220" s="26">
        <f>IFERROR(VLOOKUP(B220,'Egyéni lista'!$B$4:$L$263,10,0),0)</f>
        <v>0</v>
      </c>
      <c r="L220" s="87">
        <f>IFERROR(VLOOKUP(B220,'Egyéni lista'!$B$4:$L$263,11,0),0)</f>
        <v>0</v>
      </c>
    </row>
    <row r="221" spans="1:12" ht="15" hidden="1" customHeight="1" x14ac:dyDescent="0.2">
      <c r="A221" s="80" t="s">
        <v>238</v>
      </c>
      <c r="B221" s="103"/>
      <c r="C221" s="81">
        <f>IFERROR(VLOOKUP(B221,'Egyéni lista'!$B$4:$L$263,2,0),0)</f>
        <v>0</v>
      </c>
      <c r="D221" s="82">
        <f>IFERROR(VLOOKUP(B221,'Egyéni lista'!$B$4:$L$263,3,0),0)</f>
        <v>0</v>
      </c>
      <c r="E221" s="7">
        <f>IFERROR(VLOOKUP(B221,'Egyéni lista'!$B$4:$L$263,4,0),0)</f>
        <v>0</v>
      </c>
      <c r="F221" s="7">
        <f>IFERROR(VLOOKUP(B221,'Egyéni lista'!$B$4:$L$263,5,0),0)</f>
        <v>0</v>
      </c>
      <c r="G221" s="7">
        <f>IFERROR(VLOOKUP(B221,'Egyéni lista'!$B$4:$L$263,6,0),0)</f>
        <v>0</v>
      </c>
      <c r="H221" s="7">
        <f>IFERROR(VLOOKUP(B221,'Egyéni lista'!$B$4:$L$263,7,0),0)</f>
        <v>0</v>
      </c>
      <c r="I221" s="124">
        <f>IFERROR(VLOOKUP(B221,'Egyéni lista'!$B$4:$L$263,8,0),0)</f>
        <v>0</v>
      </c>
      <c r="J221" s="132">
        <f>IFERROR(VLOOKUP(B221,'Egyéni lista'!$B$4:$L$263,9,0),0)</f>
        <v>0</v>
      </c>
      <c r="K221" s="26">
        <f>IFERROR(VLOOKUP(B221,'Egyéni lista'!$B$4:$L$263,10,0),0)</f>
        <v>0</v>
      </c>
      <c r="L221" s="87">
        <f>IFERROR(VLOOKUP(B221,'Egyéni lista'!$B$4:$L$263,11,0),0)</f>
        <v>0</v>
      </c>
    </row>
    <row r="222" spans="1:12" ht="15" hidden="1" customHeight="1" x14ac:dyDescent="0.2">
      <c r="A222" s="80" t="s">
        <v>239</v>
      </c>
      <c r="B222" s="103"/>
      <c r="C222" s="81">
        <f>IFERROR(VLOOKUP(B222,'Egyéni lista'!$B$4:$L$263,2,0),0)</f>
        <v>0</v>
      </c>
      <c r="D222" s="82">
        <f>IFERROR(VLOOKUP(B222,'Egyéni lista'!$B$4:$L$263,3,0),0)</f>
        <v>0</v>
      </c>
      <c r="E222" s="7">
        <f>IFERROR(VLOOKUP(B222,'Egyéni lista'!$B$4:$L$263,4,0),0)</f>
        <v>0</v>
      </c>
      <c r="F222" s="7">
        <f>IFERROR(VLOOKUP(B222,'Egyéni lista'!$B$4:$L$263,5,0),0)</f>
        <v>0</v>
      </c>
      <c r="G222" s="7">
        <f>IFERROR(VLOOKUP(B222,'Egyéni lista'!$B$4:$L$263,6,0),0)</f>
        <v>0</v>
      </c>
      <c r="H222" s="7">
        <f>IFERROR(VLOOKUP(B222,'Egyéni lista'!$B$4:$L$263,7,0),0)</f>
        <v>0</v>
      </c>
      <c r="I222" s="124">
        <f>IFERROR(VLOOKUP(B222,'Egyéni lista'!$B$4:$L$263,8,0),0)</f>
        <v>0</v>
      </c>
      <c r="J222" s="132">
        <f>IFERROR(VLOOKUP(B222,'Egyéni lista'!$B$4:$L$263,9,0),0)</f>
        <v>0</v>
      </c>
      <c r="K222" s="26">
        <f>IFERROR(VLOOKUP(B222,'Egyéni lista'!$B$4:$L$263,10,0),0)</f>
        <v>0</v>
      </c>
      <c r="L222" s="87">
        <f>IFERROR(VLOOKUP(B222,'Egyéni lista'!$B$4:$L$263,11,0),0)</f>
        <v>0</v>
      </c>
    </row>
    <row r="223" spans="1:12" ht="15.75" hidden="1" customHeight="1" x14ac:dyDescent="0.2">
      <c r="A223" s="80" t="s">
        <v>240</v>
      </c>
      <c r="B223" s="103"/>
      <c r="C223" s="81">
        <f>IFERROR(VLOOKUP(B223,'Egyéni lista'!$B$4:$L$263,2,0),0)</f>
        <v>0</v>
      </c>
      <c r="D223" s="82">
        <f>IFERROR(VLOOKUP(B223,'Egyéni lista'!$B$4:$L$263,3,0),0)</f>
        <v>0</v>
      </c>
      <c r="E223" s="7">
        <f>IFERROR(VLOOKUP(B223,'Egyéni lista'!$B$4:$L$263,4,0),0)</f>
        <v>0</v>
      </c>
      <c r="F223" s="7">
        <f>IFERROR(VLOOKUP(B223,'Egyéni lista'!$B$4:$L$263,5,0),0)</f>
        <v>0</v>
      </c>
      <c r="G223" s="7">
        <f>IFERROR(VLOOKUP(B223,'Egyéni lista'!$B$4:$L$263,6,0),0)</f>
        <v>0</v>
      </c>
      <c r="H223" s="7">
        <f>IFERROR(VLOOKUP(B223,'Egyéni lista'!$B$4:$L$263,7,0),0)</f>
        <v>0</v>
      </c>
      <c r="I223" s="124">
        <f>IFERROR(VLOOKUP(B223,'Egyéni lista'!$B$4:$L$263,8,0),0)</f>
        <v>0</v>
      </c>
      <c r="J223" s="132">
        <f>IFERROR(VLOOKUP(B223,'Egyéni lista'!$B$4:$L$263,9,0),0)</f>
        <v>0</v>
      </c>
      <c r="K223" s="26">
        <f>IFERROR(VLOOKUP(B223,'Egyéni lista'!$B$4:$L$263,10,0),0)</f>
        <v>0</v>
      </c>
      <c r="L223" s="87">
        <f>IFERROR(VLOOKUP(B223,'Egyéni lista'!$B$4:$L$263,11,0),0)</f>
        <v>0</v>
      </c>
    </row>
    <row r="224" spans="1:12" ht="15" hidden="1" customHeight="1" x14ac:dyDescent="0.2">
      <c r="A224" s="80" t="s">
        <v>241</v>
      </c>
      <c r="B224" s="103"/>
      <c r="C224" s="81">
        <f>IFERROR(VLOOKUP(B224,'Egyéni lista'!$B$4:$L$263,2,0),0)</f>
        <v>0</v>
      </c>
      <c r="D224" s="82">
        <f>IFERROR(VLOOKUP(B224,'Egyéni lista'!$B$4:$L$263,3,0),0)</f>
        <v>0</v>
      </c>
      <c r="E224" s="7">
        <f>IFERROR(VLOOKUP(B224,'Egyéni lista'!$B$4:$L$263,4,0),0)</f>
        <v>0</v>
      </c>
      <c r="F224" s="7">
        <f>IFERROR(VLOOKUP(B224,'Egyéni lista'!$B$4:$L$263,5,0),0)</f>
        <v>0</v>
      </c>
      <c r="G224" s="7">
        <f>IFERROR(VLOOKUP(B224,'Egyéni lista'!$B$4:$L$263,6,0),0)</f>
        <v>0</v>
      </c>
      <c r="H224" s="7">
        <f>IFERROR(VLOOKUP(B224,'Egyéni lista'!$B$4:$L$263,7,0),0)</f>
        <v>0</v>
      </c>
      <c r="I224" s="124">
        <f>IFERROR(VLOOKUP(B224,'Egyéni lista'!$B$4:$L$263,8,0),0)</f>
        <v>0</v>
      </c>
      <c r="J224" s="132">
        <f>IFERROR(VLOOKUP(B224,'Egyéni lista'!$B$4:$L$263,9,0),0)</f>
        <v>0</v>
      </c>
      <c r="K224" s="26">
        <f>IFERROR(VLOOKUP(B224,'Egyéni lista'!$B$4:$L$263,10,0),0)</f>
        <v>0</v>
      </c>
      <c r="L224" s="87">
        <f>IFERROR(VLOOKUP(B224,'Egyéni lista'!$B$4:$L$263,11,0),0)</f>
        <v>0</v>
      </c>
    </row>
    <row r="225" spans="1:12" ht="15" hidden="1" customHeight="1" x14ac:dyDescent="0.2">
      <c r="A225" s="80" t="s">
        <v>242</v>
      </c>
      <c r="B225" s="103"/>
      <c r="C225" s="81">
        <f>IFERROR(VLOOKUP(B225,'Egyéni lista'!$B$4:$L$263,2,0),0)</f>
        <v>0</v>
      </c>
      <c r="D225" s="82">
        <f>IFERROR(VLOOKUP(B225,'Egyéni lista'!$B$4:$L$263,3,0),0)</f>
        <v>0</v>
      </c>
      <c r="E225" s="7">
        <f>IFERROR(VLOOKUP(B225,'Egyéni lista'!$B$4:$L$263,4,0),0)</f>
        <v>0</v>
      </c>
      <c r="F225" s="7">
        <f>IFERROR(VLOOKUP(B225,'Egyéni lista'!$B$4:$L$263,5,0),0)</f>
        <v>0</v>
      </c>
      <c r="G225" s="7">
        <f>IFERROR(VLOOKUP(B225,'Egyéni lista'!$B$4:$L$263,6,0),0)</f>
        <v>0</v>
      </c>
      <c r="H225" s="7">
        <f>IFERROR(VLOOKUP(B225,'Egyéni lista'!$B$4:$L$263,7,0),0)</f>
        <v>0</v>
      </c>
      <c r="I225" s="124">
        <f>IFERROR(VLOOKUP(B225,'Egyéni lista'!$B$4:$L$263,8,0),0)</f>
        <v>0</v>
      </c>
      <c r="J225" s="132">
        <f>IFERROR(VLOOKUP(B225,'Egyéni lista'!$B$4:$L$263,9,0),0)</f>
        <v>0</v>
      </c>
      <c r="K225" s="26">
        <f>IFERROR(VLOOKUP(B225,'Egyéni lista'!$B$4:$L$263,10,0),0)</f>
        <v>0</v>
      </c>
      <c r="L225" s="87">
        <f>IFERROR(VLOOKUP(B225,'Egyéni lista'!$B$4:$L$263,11,0),0)</f>
        <v>0</v>
      </c>
    </row>
    <row r="226" spans="1:12" ht="15" hidden="1" customHeight="1" x14ac:dyDescent="0.2">
      <c r="A226" s="80" t="s">
        <v>243</v>
      </c>
      <c r="B226" s="103"/>
      <c r="C226" s="81">
        <f>IFERROR(VLOOKUP(B226,'Egyéni lista'!$B$4:$L$263,2,0),0)</f>
        <v>0</v>
      </c>
      <c r="D226" s="82">
        <f>IFERROR(VLOOKUP(B226,'Egyéni lista'!$B$4:$L$263,3,0),0)</f>
        <v>0</v>
      </c>
      <c r="E226" s="7">
        <f>IFERROR(VLOOKUP(B226,'Egyéni lista'!$B$4:$L$263,4,0),0)</f>
        <v>0</v>
      </c>
      <c r="F226" s="7">
        <f>IFERROR(VLOOKUP(B226,'Egyéni lista'!$B$4:$L$263,5,0),0)</f>
        <v>0</v>
      </c>
      <c r="G226" s="7">
        <f>IFERROR(VLOOKUP(B226,'Egyéni lista'!$B$4:$L$263,6,0),0)</f>
        <v>0</v>
      </c>
      <c r="H226" s="7">
        <f>IFERROR(VLOOKUP(B226,'Egyéni lista'!$B$4:$L$263,7,0),0)</f>
        <v>0</v>
      </c>
      <c r="I226" s="124">
        <f>IFERROR(VLOOKUP(B226,'Egyéni lista'!$B$4:$L$263,8,0),0)</f>
        <v>0</v>
      </c>
      <c r="J226" s="132">
        <f>IFERROR(VLOOKUP(B226,'Egyéni lista'!$B$4:$L$263,9,0),0)</f>
        <v>0</v>
      </c>
      <c r="K226" s="26">
        <f>IFERROR(VLOOKUP(B226,'Egyéni lista'!$B$4:$L$263,10,0),0)</f>
        <v>0</v>
      </c>
      <c r="L226" s="87">
        <f>IFERROR(VLOOKUP(B226,'Egyéni lista'!$B$4:$L$263,11,0),0)</f>
        <v>0</v>
      </c>
    </row>
    <row r="227" spans="1:12" ht="15.75" hidden="1" customHeight="1" x14ac:dyDescent="0.2">
      <c r="A227" s="80" t="s">
        <v>244</v>
      </c>
      <c r="B227" s="103"/>
      <c r="C227" s="81">
        <f>IFERROR(VLOOKUP(B227,'Egyéni lista'!$B$4:$L$263,2,0),0)</f>
        <v>0</v>
      </c>
      <c r="D227" s="82">
        <f>IFERROR(VLOOKUP(B227,'Egyéni lista'!$B$4:$L$263,3,0),0)</f>
        <v>0</v>
      </c>
      <c r="E227" s="7">
        <f>IFERROR(VLOOKUP(B227,'Egyéni lista'!$B$4:$L$263,4,0),0)</f>
        <v>0</v>
      </c>
      <c r="F227" s="7">
        <f>IFERROR(VLOOKUP(B227,'Egyéni lista'!$B$4:$L$263,5,0),0)</f>
        <v>0</v>
      </c>
      <c r="G227" s="7">
        <f>IFERROR(VLOOKUP(B227,'Egyéni lista'!$B$4:$L$263,6,0),0)</f>
        <v>0</v>
      </c>
      <c r="H227" s="7">
        <f>IFERROR(VLOOKUP(B227,'Egyéni lista'!$B$4:$L$263,7,0),0)</f>
        <v>0</v>
      </c>
      <c r="I227" s="124">
        <f>IFERROR(VLOOKUP(B227,'Egyéni lista'!$B$4:$L$263,8,0),0)</f>
        <v>0</v>
      </c>
      <c r="J227" s="132">
        <f>IFERROR(VLOOKUP(B227,'Egyéni lista'!$B$4:$L$263,9,0),0)</f>
        <v>0</v>
      </c>
      <c r="K227" s="26">
        <f>IFERROR(VLOOKUP(B227,'Egyéni lista'!$B$4:$L$263,10,0),0)</f>
        <v>0</v>
      </c>
      <c r="L227" s="87">
        <f>IFERROR(VLOOKUP(B227,'Egyéni lista'!$B$4:$L$263,11,0),0)</f>
        <v>0</v>
      </c>
    </row>
    <row r="228" spans="1:12" ht="15" hidden="1" customHeight="1" x14ac:dyDescent="0.2">
      <c r="A228" s="80" t="s">
        <v>245</v>
      </c>
      <c r="B228" s="103"/>
      <c r="C228" s="81">
        <f>IFERROR(VLOOKUP(B228,'Egyéni lista'!$B$4:$L$263,2,0),0)</f>
        <v>0</v>
      </c>
      <c r="D228" s="82">
        <f>IFERROR(VLOOKUP(B228,'Egyéni lista'!$B$4:$L$263,3,0),0)</f>
        <v>0</v>
      </c>
      <c r="E228" s="7">
        <f>IFERROR(VLOOKUP(B228,'Egyéni lista'!$B$4:$L$263,4,0),0)</f>
        <v>0</v>
      </c>
      <c r="F228" s="7">
        <f>IFERROR(VLOOKUP(B228,'Egyéni lista'!$B$4:$L$263,5,0),0)</f>
        <v>0</v>
      </c>
      <c r="G228" s="7">
        <f>IFERROR(VLOOKUP(B228,'Egyéni lista'!$B$4:$L$263,6,0),0)</f>
        <v>0</v>
      </c>
      <c r="H228" s="7">
        <f>IFERROR(VLOOKUP(B228,'Egyéni lista'!$B$4:$L$263,7,0),0)</f>
        <v>0</v>
      </c>
      <c r="I228" s="124">
        <f>IFERROR(VLOOKUP(B228,'Egyéni lista'!$B$4:$L$263,8,0),0)</f>
        <v>0</v>
      </c>
      <c r="J228" s="132">
        <f>IFERROR(VLOOKUP(B228,'Egyéni lista'!$B$4:$L$263,9,0),0)</f>
        <v>0</v>
      </c>
      <c r="K228" s="26">
        <f>IFERROR(VLOOKUP(B228,'Egyéni lista'!$B$4:$L$263,10,0),0)</f>
        <v>0</v>
      </c>
      <c r="L228" s="87">
        <f>IFERROR(VLOOKUP(B228,'Egyéni lista'!$B$4:$L$263,11,0),0)</f>
        <v>0</v>
      </c>
    </row>
    <row r="229" spans="1:12" ht="15" hidden="1" customHeight="1" x14ac:dyDescent="0.2">
      <c r="A229" s="80" t="s">
        <v>246</v>
      </c>
      <c r="B229" s="103"/>
      <c r="C229" s="81">
        <f>IFERROR(VLOOKUP(B229,'Egyéni lista'!$B$4:$L$263,2,0),0)</f>
        <v>0</v>
      </c>
      <c r="D229" s="82">
        <f>IFERROR(VLOOKUP(B229,'Egyéni lista'!$B$4:$L$263,3,0),0)</f>
        <v>0</v>
      </c>
      <c r="E229" s="7">
        <f>IFERROR(VLOOKUP(B229,'Egyéni lista'!$B$4:$L$263,4,0),0)</f>
        <v>0</v>
      </c>
      <c r="F229" s="7">
        <f>IFERROR(VLOOKUP(B229,'Egyéni lista'!$B$4:$L$263,5,0),0)</f>
        <v>0</v>
      </c>
      <c r="G229" s="7">
        <f>IFERROR(VLOOKUP(B229,'Egyéni lista'!$B$4:$L$263,6,0),0)</f>
        <v>0</v>
      </c>
      <c r="H229" s="7">
        <f>IFERROR(VLOOKUP(B229,'Egyéni lista'!$B$4:$L$263,7,0),0)</f>
        <v>0</v>
      </c>
      <c r="I229" s="124">
        <f>IFERROR(VLOOKUP(B229,'Egyéni lista'!$B$4:$L$263,8,0),0)</f>
        <v>0</v>
      </c>
      <c r="J229" s="132">
        <f>IFERROR(VLOOKUP(B229,'Egyéni lista'!$B$4:$L$263,9,0),0)</f>
        <v>0</v>
      </c>
      <c r="K229" s="26">
        <f>IFERROR(VLOOKUP(B229,'Egyéni lista'!$B$4:$L$263,10,0),0)</f>
        <v>0</v>
      </c>
      <c r="L229" s="87">
        <f>IFERROR(VLOOKUP(B229,'Egyéni lista'!$B$4:$L$263,11,0),0)</f>
        <v>0</v>
      </c>
    </row>
    <row r="230" spans="1:12" ht="15" hidden="1" customHeight="1" x14ac:dyDescent="0.2">
      <c r="A230" s="80" t="s">
        <v>247</v>
      </c>
      <c r="B230" s="103"/>
      <c r="C230" s="81">
        <f>IFERROR(VLOOKUP(B230,'Egyéni lista'!$B$4:$L$263,2,0),0)</f>
        <v>0</v>
      </c>
      <c r="D230" s="82">
        <f>IFERROR(VLOOKUP(B230,'Egyéni lista'!$B$4:$L$263,3,0),0)</f>
        <v>0</v>
      </c>
      <c r="E230" s="7">
        <f>IFERROR(VLOOKUP(B230,'Egyéni lista'!$B$4:$L$263,4,0),0)</f>
        <v>0</v>
      </c>
      <c r="F230" s="7">
        <f>IFERROR(VLOOKUP(B230,'Egyéni lista'!$B$4:$L$263,5,0),0)</f>
        <v>0</v>
      </c>
      <c r="G230" s="7">
        <f>IFERROR(VLOOKUP(B230,'Egyéni lista'!$B$4:$L$263,6,0),0)</f>
        <v>0</v>
      </c>
      <c r="H230" s="7">
        <f>IFERROR(VLOOKUP(B230,'Egyéni lista'!$B$4:$L$263,7,0),0)</f>
        <v>0</v>
      </c>
      <c r="I230" s="124">
        <f>IFERROR(VLOOKUP(B230,'Egyéni lista'!$B$4:$L$263,8,0),0)</f>
        <v>0</v>
      </c>
      <c r="J230" s="132">
        <f>IFERROR(VLOOKUP(B230,'Egyéni lista'!$B$4:$L$263,9,0),0)</f>
        <v>0</v>
      </c>
      <c r="K230" s="26">
        <f>IFERROR(VLOOKUP(B230,'Egyéni lista'!$B$4:$L$263,10,0),0)</f>
        <v>0</v>
      </c>
      <c r="L230" s="87">
        <f>IFERROR(VLOOKUP(B230,'Egyéni lista'!$B$4:$L$263,11,0),0)</f>
        <v>0</v>
      </c>
    </row>
    <row r="231" spans="1:12" ht="15.75" hidden="1" customHeight="1" x14ac:dyDescent="0.2">
      <c r="A231" s="80" t="s">
        <v>248</v>
      </c>
      <c r="B231" s="103"/>
      <c r="C231" s="81">
        <f>IFERROR(VLOOKUP(B231,'Egyéni lista'!$B$4:$L$263,2,0),0)</f>
        <v>0</v>
      </c>
      <c r="D231" s="82">
        <f>IFERROR(VLOOKUP(B231,'Egyéni lista'!$B$4:$L$263,3,0),0)</f>
        <v>0</v>
      </c>
      <c r="E231" s="7">
        <f>IFERROR(VLOOKUP(B231,'Egyéni lista'!$B$4:$L$263,4,0),0)</f>
        <v>0</v>
      </c>
      <c r="F231" s="7">
        <f>IFERROR(VLOOKUP(B231,'Egyéni lista'!$B$4:$L$263,5,0),0)</f>
        <v>0</v>
      </c>
      <c r="G231" s="7">
        <f>IFERROR(VLOOKUP(B231,'Egyéni lista'!$B$4:$L$263,6,0),0)</f>
        <v>0</v>
      </c>
      <c r="H231" s="7">
        <f>IFERROR(VLOOKUP(B231,'Egyéni lista'!$B$4:$L$263,7,0),0)</f>
        <v>0</v>
      </c>
      <c r="I231" s="124">
        <f>IFERROR(VLOOKUP(B231,'Egyéni lista'!$B$4:$L$263,8,0),0)</f>
        <v>0</v>
      </c>
      <c r="J231" s="132">
        <f>IFERROR(VLOOKUP(B231,'Egyéni lista'!$B$4:$L$263,9,0),0)</f>
        <v>0</v>
      </c>
      <c r="K231" s="26">
        <f>IFERROR(VLOOKUP(B231,'Egyéni lista'!$B$4:$L$263,10,0),0)</f>
        <v>0</v>
      </c>
      <c r="L231" s="87">
        <f>IFERROR(VLOOKUP(B231,'Egyéni lista'!$B$4:$L$263,11,0),0)</f>
        <v>0</v>
      </c>
    </row>
    <row r="232" spans="1:12" ht="15" hidden="1" customHeight="1" x14ac:dyDescent="0.2">
      <c r="A232" s="80" t="s">
        <v>249</v>
      </c>
      <c r="B232" s="103"/>
      <c r="C232" s="81">
        <f>IFERROR(VLOOKUP(B232,'Egyéni lista'!$B$4:$L$263,2,0),0)</f>
        <v>0</v>
      </c>
      <c r="D232" s="82">
        <f>IFERROR(VLOOKUP(B232,'Egyéni lista'!$B$4:$L$263,3,0),0)</f>
        <v>0</v>
      </c>
      <c r="E232" s="7">
        <f>IFERROR(VLOOKUP(B232,'Egyéni lista'!$B$4:$L$263,4,0),0)</f>
        <v>0</v>
      </c>
      <c r="F232" s="7">
        <f>IFERROR(VLOOKUP(B232,'Egyéni lista'!$B$4:$L$263,5,0),0)</f>
        <v>0</v>
      </c>
      <c r="G232" s="7">
        <f>IFERROR(VLOOKUP(B232,'Egyéni lista'!$B$4:$L$263,6,0),0)</f>
        <v>0</v>
      </c>
      <c r="H232" s="7">
        <f>IFERROR(VLOOKUP(B232,'Egyéni lista'!$B$4:$L$263,7,0),0)</f>
        <v>0</v>
      </c>
      <c r="I232" s="124">
        <f>IFERROR(VLOOKUP(B232,'Egyéni lista'!$B$4:$L$263,8,0),0)</f>
        <v>0</v>
      </c>
      <c r="J232" s="132">
        <f>IFERROR(VLOOKUP(B232,'Egyéni lista'!$B$4:$L$263,9,0),0)</f>
        <v>0</v>
      </c>
      <c r="K232" s="26">
        <f>IFERROR(VLOOKUP(B232,'Egyéni lista'!$B$4:$L$263,10,0),0)</f>
        <v>0</v>
      </c>
      <c r="L232" s="87">
        <f>IFERROR(VLOOKUP(B232,'Egyéni lista'!$B$4:$L$263,11,0),0)</f>
        <v>0</v>
      </c>
    </row>
    <row r="233" spans="1:12" ht="15" hidden="1" customHeight="1" x14ac:dyDescent="0.2">
      <c r="A233" s="80" t="s">
        <v>250</v>
      </c>
      <c r="B233" s="103"/>
      <c r="C233" s="81">
        <f>IFERROR(VLOOKUP(B233,'Egyéni lista'!$B$4:$L$263,2,0),0)</f>
        <v>0</v>
      </c>
      <c r="D233" s="82">
        <f>IFERROR(VLOOKUP(B233,'Egyéni lista'!$B$4:$L$263,3,0),0)</f>
        <v>0</v>
      </c>
      <c r="E233" s="7">
        <f>IFERROR(VLOOKUP(B233,'Egyéni lista'!$B$4:$L$263,4,0),0)</f>
        <v>0</v>
      </c>
      <c r="F233" s="7">
        <f>IFERROR(VLOOKUP(B233,'Egyéni lista'!$B$4:$L$263,5,0),0)</f>
        <v>0</v>
      </c>
      <c r="G233" s="7">
        <f>IFERROR(VLOOKUP(B233,'Egyéni lista'!$B$4:$L$263,6,0),0)</f>
        <v>0</v>
      </c>
      <c r="H233" s="7">
        <f>IFERROR(VLOOKUP(B233,'Egyéni lista'!$B$4:$L$263,7,0),0)</f>
        <v>0</v>
      </c>
      <c r="I233" s="124">
        <f>IFERROR(VLOOKUP(B233,'Egyéni lista'!$B$4:$L$263,8,0),0)</f>
        <v>0</v>
      </c>
      <c r="J233" s="132">
        <f>IFERROR(VLOOKUP(B233,'Egyéni lista'!$B$4:$L$263,9,0),0)</f>
        <v>0</v>
      </c>
      <c r="K233" s="26">
        <f>IFERROR(VLOOKUP(B233,'Egyéni lista'!$B$4:$L$263,10,0),0)</f>
        <v>0</v>
      </c>
      <c r="L233" s="87">
        <f>IFERROR(VLOOKUP(B233,'Egyéni lista'!$B$4:$L$263,11,0),0)</f>
        <v>0</v>
      </c>
    </row>
    <row r="234" spans="1:12" ht="15" hidden="1" customHeight="1" x14ac:dyDescent="0.2">
      <c r="A234" s="80" t="s">
        <v>251</v>
      </c>
      <c r="B234" s="103"/>
      <c r="C234" s="81">
        <f>IFERROR(VLOOKUP(B234,'Egyéni lista'!$B$4:$L$263,2,0),0)</f>
        <v>0</v>
      </c>
      <c r="D234" s="82">
        <f>IFERROR(VLOOKUP(B234,'Egyéni lista'!$B$4:$L$263,3,0),0)</f>
        <v>0</v>
      </c>
      <c r="E234" s="7">
        <f>IFERROR(VLOOKUP(B234,'Egyéni lista'!$B$4:$L$263,4,0),0)</f>
        <v>0</v>
      </c>
      <c r="F234" s="7">
        <f>IFERROR(VLOOKUP(B234,'Egyéni lista'!$B$4:$L$263,5,0),0)</f>
        <v>0</v>
      </c>
      <c r="G234" s="7">
        <f>IFERROR(VLOOKUP(B234,'Egyéni lista'!$B$4:$L$263,6,0),0)</f>
        <v>0</v>
      </c>
      <c r="H234" s="7">
        <f>IFERROR(VLOOKUP(B234,'Egyéni lista'!$B$4:$L$263,7,0),0)</f>
        <v>0</v>
      </c>
      <c r="I234" s="124">
        <f>IFERROR(VLOOKUP(B234,'Egyéni lista'!$B$4:$L$263,8,0),0)</f>
        <v>0</v>
      </c>
      <c r="J234" s="132">
        <f>IFERROR(VLOOKUP(B234,'Egyéni lista'!$B$4:$L$263,9,0),0)</f>
        <v>0</v>
      </c>
      <c r="K234" s="26">
        <f>IFERROR(VLOOKUP(B234,'Egyéni lista'!$B$4:$L$263,10,0),0)</f>
        <v>0</v>
      </c>
      <c r="L234" s="87">
        <f>IFERROR(VLOOKUP(B234,'Egyéni lista'!$B$4:$L$263,11,0),0)</f>
        <v>0</v>
      </c>
    </row>
    <row r="235" spans="1:12" ht="15.75" hidden="1" customHeight="1" x14ac:dyDescent="0.2">
      <c r="A235" s="80" t="s">
        <v>252</v>
      </c>
      <c r="B235" s="103"/>
      <c r="C235" s="81">
        <f>IFERROR(VLOOKUP(B235,'Egyéni lista'!$B$4:$L$263,2,0),0)</f>
        <v>0</v>
      </c>
      <c r="D235" s="82">
        <f>IFERROR(VLOOKUP(B235,'Egyéni lista'!$B$4:$L$263,3,0),0)</f>
        <v>0</v>
      </c>
      <c r="E235" s="7">
        <f>IFERROR(VLOOKUP(B235,'Egyéni lista'!$B$4:$L$263,4,0),0)</f>
        <v>0</v>
      </c>
      <c r="F235" s="7">
        <f>IFERROR(VLOOKUP(B235,'Egyéni lista'!$B$4:$L$263,5,0),0)</f>
        <v>0</v>
      </c>
      <c r="G235" s="7">
        <f>IFERROR(VLOOKUP(B235,'Egyéni lista'!$B$4:$L$263,6,0),0)</f>
        <v>0</v>
      </c>
      <c r="H235" s="7">
        <f>IFERROR(VLOOKUP(B235,'Egyéni lista'!$B$4:$L$263,7,0),0)</f>
        <v>0</v>
      </c>
      <c r="I235" s="124">
        <f>IFERROR(VLOOKUP(B235,'Egyéni lista'!$B$4:$L$263,8,0),0)</f>
        <v>0</v>
      </c>
      <c r="J235" s="132">
        <f>IFERROR(VLOOKUP(B235,'Egyéni lista'!$B$4:$L$263,9,0),0)</f>
        <v>0</v>
      </c>
      <c r="K235" s="26">
        <f>IFERROR(VLOOKUP(B235,'Egyéni lista'!$B$4:$L$263,10,0),0)</f>
        <v>0</v>
      </c>
      <c r="L235" s="87">
        <f>IFERROR(VLOOKUP(B235,'Egyéni lista'!$B$4:$L$263,11,0),0)</f>
        <v>0</v>
      </c>
    </row>
    <row r="236" spans="1:12" ht="15" hidden="1" customHeight="1" x14ac:dyDescent="0.2">
      <c r="A236" s="80" t="s">
        <v>253</v>
      </c>
      <c r="B236" s="103"/>
      <c r="C236" s="81">
        <f>IFERROR(VLOOKUP(B236,'Egyéni lista'!$B$4:$L$263,2,0),0)</f>
        <v>0</v>
      </c>
      <c r="D236" s="82">
        <f>IFERROR(VLOOKUP(B236,'Egyéni lista'!$B$4:$L$263,3,0),0)</f>
        <v>0</v>
      </c>
      <c r="E236" s="7">
        <f>IFERROR(VLOOKUP(B236,'Egyéni lista'!$B$4:$L$263,4,0),0)</f>
        <v>0</v>
      </c>
      <c r="F236" s="7">
        <f>IFERROR(VLOOKUP(B236,'Egyéni lista'!$B$4:$L$263,5,0),0)</f>
        <v>0</v>
      </c>
      <c r="G236" s="7">
        <f>IFERROR(VLOOKUP(B236,'Egyéni lista'!$B$4:$L$263,6,0),0)</f>
        <v>0</v>
      </c>
      <c r="H236" s="7">
        <f>IFERROR(VLOOKUP(B236,'Egyéni lista'!$B$4:$L$263,7,0),0)</f>
        <v>0</v>
      </c>
      <c r="I236" s="124">
        <f>IFERROR(VLOOKUP(B236,'Egyéni lista'!$B$4:$L$263,8,0),0)</f>
        <v>0</v>
      </c>
      <c r="J236" s="132">
        <f>IFERROR(VLOOKUP(B236,'Egyéni lista'!$B$4:$L$263,9,0),0)</f>
        <v>0</v>
      </c>
      <c r="K236" s="26">
        <f>IFERROR(VLOOKUP(B236,'Egyéni lista'!$B$4:$L$263,10,0),0)</f>
        <v>0</v>
      </c>
      <c r="L236" s="87">
        <f>IFERROR(VLOOKUP(B236,'Egyéni lista'!$B$4:$L$263,11,0),0)</f>
        <v>0</v>
      </c>
    </row>
    <row r="237" spans="1:12" ht="15" hidden="1" customHeight="1" x14ac:dyDescent="0.2">
      <c r="A237" s="80" t="s">
        <v>254</v>
      </c>
      <c r="B237" s="103"/>
      <c r="C237" s="81">
        <f>IFERROR(VLOOKUP(B237,'Egyéni lista'!$B$4:$L$263,2,0),0)</f>
        <v>0</v>
      </c>
      <c r="D237" s="82">
        <f>IFERROR(VLOOKUP(B237,'Egyéni lista'!$B$4:$L$263,3,0),0)</f>
        <v>0</v>
      </c>
      <c r="E237" s="7">
        <f>IFERROR(VLOOKUP(B237,'Egyéni lista'!$B$4:$L$263,4,0),0)</f>
        <v>0</v>
      </c>
      <c r="F237" s="7">
        <f>IFERROR(VLOOKUP(B237,'Egyéni lista'!$B$4:$L$263,5,0),0)</f>
        <v>0</v>
      </c>
      <c r="G237" s="7">
        <f>IFERROR(VLOOKUP(B237,'Egyéni lista'!$B$4:$L$263,6,0),0)</f>
        <v>0</v>
      </c>
      <c r="H237" s="7">
        <f>IFERROR(VLOOKUP(B237,'Egyéni lista'!$B$4:$L$263,7,0),0)</f>
        <v>0</v>
      </c>
      <c r="I237" s="124">
        <f>IFERROR(VLOOKUP(B237,'Egyéni lista'!$B$4:$L$263,8,0),0)</f>
        <v>0</v>
      </c>
      <c r="J237" s="132">
        <f>IFERROR(VLOOKUP(B237,'Egyéni lista'!$B$4:$L$263,9,0),0)</f>
        <v>0</v>
      </c>
      <c r="K237" s="26">
        <f>IFERROR(VLOOKUP(B237,'Egyéni lista'!$B$4:$L$263,10,0),0)</f>
        <v>0</v>
      </c>
      <c r="L237" s="87">
        <f>IFERROR(VLOOKUP(B237,'Egyéni lista'!$B$4:$L$263,11,0),0)</f>
        <v>0</v>
      </c>
    </row>
    <row r="238" spans="1:12" ht="15" hidden="1" customHeight="1" x14ac:dyDescent="0.2">
      <c r="A238" s="80" t="s">
        <v>255</v>
      </c>
      <c r="B238" s="103"/>
      <c r="C238" s="81">
        <f>IFERROR(VLOOKUP(B238,'Egyéni lista'!$B$4:$L$263,2,0),0)</f>
        <v>0</v>
      </c>
      <c r="D238" s="82">
        <f>IFERROR(VLOOKUP(B238,'Egyéni lista'!$B$4:$L$263,3,0),0)</f>
        <v>0</v>
      </c>
      <c r="E238" s="7">
        <f>IFERROR(VLOOKUP(B238,'Egyéni lista'!$B$4:$L$263,4,0),0)</f>
        <v>0</v>
      </c>
      <c r="F238" s="7">
        <f>IFERROR(VLOOKUP(B238,'Egyéni lista'!$B$4:$L$263,5,0),0)</f>
        <v>0</v>
      </c>
      <c r="G238" s="7">
        <f>IFERROR(VLOOKUP(B238,'Egyéni lista'!$B$4:$L$263,6,0),0)</f>
        <v>0</v>
      </c>
      <c r="H238" s="7">
        <f>IFERROR(VLOOKUP(B238,'Egyéni lista'!$B$4:$L$263,7,0),0)</f>
        <v>0</v>
      </c>
      <c r="I238" s="124">
        <f>IFERROR(VLOOKUP(B238,'Egyéni lista'!$B$4:$L$263,8,0),0)</f>
        <v>0</v>
      </c>
      <c r="J238" s="132">
        <f>IFERROR(VLOOKUP(B238,'Egyéni lista'!$B$4:$L$263,9,0),0)</f>
        <v>0</v>
      </c>
      <c r="K238" s="26">
        <f>IFERROR(VLOOKUP(B238,'Egyéni lista'!$B$4:$L$263,10,0),0)</f>
        <v>0</v>
      </c>
      <c r="L238" s="87">
        <f>IFERROR(VLOOKUP(B238,'Egyéni lista'!$B$4:$L$263,11,0),0)</f>
        <v>0</v>
      </c>
    </row>
    <row r="239" spans="1:12" ht="15.75" hidden="1" customHeight="1" x14ac:dyDescent="0.2">
      <c r="A239" s="80" t="s">
        <v>256</v>
      </c>
      <c r="B239" s="103"/>
      <c r="C239" s="81">
        <f>IFERROR(VLOOKUP(B239,'Egyéni lista'!$B$4:$L$263,2,0),0)</f>
        <v>0</v>
      </c>
      <c r="D239" s="82">
        <f>IFERROR(VLOOKUP(B239,'Egyéni lista'!$B$4:$L$263,3,0),0)</f>
        <v>0</v>
      </c>
      <c r="E239" s="7">
        <f>IFERROR(VLOOKUP(B239,'Egyéni lista'!$B$4:$L$263,4,0),0)</f>
        <v>0</v>
      </c>
      <c r="F239" s="7">
        <f>IFERROR(VLOOKUP(B239,'Egyéni lista'!$B$4:$L$263,5,0),0)</f>
        <v>0</v>
      </c>
      <c r="G239" s="7">
        <f>IFERROR(VLOOKUP(B239,'Egyéni lista'!$B$4:$L$263,6,0),0)</f>
        <v>0</v>
      </c>
      <c r="H239" s="7">
        <f>IFERROR(VLOOKUP(B239,'Egyéni lista'!$B$4:$L$263,7,0),0)</f>
        <v>0</v>
      </c>
      <c r="I239" s="124">
        <f>IFERROR(VLOOKUP(B239,'Egyéni lista'!$B$4:$L$263,8,0),0)</f>
        <v>0</v>
      </c>
      <c r="J239" s="132">
        <f>IFERROR(VLOOKUP(B239,'Egyéni lista'!$B$4:$L$263,9,0),0)</f>
        <v>0</v>
      </c>
      <c r="K239" s="26">
        <f>IFERROR(VLOOKUP(B239,'Egyéni lista'!$B$4:$L$263,10,0),0)</f>
        <v>0</v>
      </c>
      <c r="L239" s="87">
        <f>IFERROR(VLOOKUP(B239,'Egyéni lista'!$B$4:$L$263,11,0),0)</f>
        <v>0</v>
      </c>
    </row>
    <row r="240" spans="1:12" ht="15" hidden="1" customHeight="1" x14ac:dyDescent="0.2">
      <c r="A240" s="80" t="s">
        <v>257</v>
      </c>
      <c r="B240" s="103"/>
      <c r="C240" s="81">
        <f>IFERROR(VLOOKUP(B240,'Egyéni lista'!$B$4:$L$263,2,0),0)</f>
        <v>0</v>
      </c>
      <c r="D240" s="82">
        <f>IFERROR(VLOOKUP(B240,'Egyéni lista'!$B$4:$L$263,3,0),0)</f>
        <v>0</v>
      </c>
      <c r="E240" s="7">
        <f>IFERROR(VLOOKUP(B240,'Egyéni lista'!$B$4:$L$263,4,0),0)</f>
        <v>0</v>
      </c>
      <c r="F240" s="7">
        <f>IFERROR(VLOOKUP(B240,'Egyéni lista'!$B$4:$L$263,5,0),0)</f>
        <v>0</v>
      </c>
      <c r="G240" s="7">
        <f>IFERROR(VLOOKUP(B240,'Egyéni lista'!$B$4:$L$263,6,0),0)</f>
        <v>0</v>
      </c>
      <c r="H240" s="7">
        <f>IFERROR(VLOOKUP(B240,'Egyéni lista'!$B$4:$L$263,7,0),0)</f>
        <v>0</v>
      </c>
      <c r="I240" s="124">
        <f>IFERROR(VLOOKUP(B240,'Egyéni lista'!$B$4:$L$263,8,0),0)</f>
        <v>0</v>
      </c>
      <c r="J240" s="132">
        <f>IFERROR(VLOOKUP(B240,'Egyéni lista'!$B$4:$L$263,9,0),0)</f>
        <v>0</v>
      </c>
      <c r="K240" s="26">
        <f>IFERROR(VLOOKUP(B240,'Egyéni lista'!$B$4:$L$263,10,0),0)</f>
        <v>0</v>
      </c>
      <c r="L240" s="87">
        <f>IFERROR(VLOOKUP(B240,'Egyéni lista'!$B$4:$L$263,11,0),0)</f>
        <v>0</v>
      </c>
    </row>
    <row r="241" spans="1:12" ht="15" hidden="1" customHeight="1" x14ac:dyDescent="0.2">
      <c r="A241" s="80" t="s">
        <v>258</v>
      </c>
      <c r="B241" s="103"/>
      <c r="C241" s="81">
        <f>IFERROR(VLOOKUP(B241,'Egyéni lista'!$B$4:$L$263,2,0),0)</f>
        <v>0</v>
      </c>
      <c r="D241" s="82">
        <f>IFERROR(VLOOKUP(B241,'Egyéni lista'!$B$4:$L$263,3,0),0)</f>
        <v>0</v>
      </c>
      <c r="E241" s="7">
        <f>IFERROR(VLOOKUP(B241,'Egyéni lista'!$B$4:$L$263,4,0),0)</f>
        <v>0</v>
      </c>
      <c r="F241" s="7">
        <f>IFERROR(VLOOKUP(B241,'Egyéni lista'!$B$4:$L$263,5,0),0)</f>
        <v>0</v>
      </c>
      <c r="G241" s="7">
        <f>IFERROR(VLOOKUP(B241,'Egyéni lista'!$B$4:$L$263,6,0),0)</f>
        <v>0</v>
      </c>
      <c r="H241" s="7">
        <f>IFERROR(VLOOKUP(B241,'Egyéni lista'!$B$4:$L$263,7,0),0)</f>
        <v>0</v>
      </c>
      <c r="I241" s="124">
        <f>IFERROR(VLOOKUP(B241,'Egyéni lista'!$B$4:$L$263,8,0),0)</f>
        <v>0</v>
      </c>
      <c r="J241" s="132">
        <f>IFERROR(VLOOKUP(B241,'Egyéni lista'!$B$4:$L$263,9,0),0)</f>
        <v>0</v>
      </c>
      <c r="K241" s="26">
        <f>IFERROR(VLOOKUP(B241,'Egyéni lista'!$B$4:$L$263,10,0),0)</f>
        <v>0</v>
      </c>
      <c r="L241" s="87">
        <f>IFERROR(VLOOKUP(B241,'Egyéni lista'!$B$4:$L$263,11,0),0)</f>
        <v>0</v>
      </c>
    </row>
    <row r="242" spans="1:12" ht="15" hidden="1" customHeight="1" x14ac:dyDescent="0.2">
      <c r="A242" s="80" t="s">
        <v>259</v>
      </c>
      <c r="B242" s="103"/>
      <c r="C242" s="81">
        <f>IFERROR(VLOOKUP(B242,'Egyéni lista'!$B$4:$L$263,2,0),0)</f>
        <v>0</v>
      </c>
      <c r="D242" s="82">
        <f>IFERROR(VLOOKUP(B242,'Egyéni lista'!$B$4:$L$263,3,0),0)</f>
        <v>0</v>
      </c>
      <c r="E242" s="7">
        <f>IFERROR(VLOOKUP(B242,'Egyéni lista'!$B$4:$L$263,4,0),0)</f>
        <v>0</v>
      </c>
      <c r="F242" s="7">
        <f>IFERROR(VLOOKUP(B242,'Egyéni lista'!$B$4:$L$263,5,0),0)</f>
        <v>0</v>
      </c>
      <c r="G242" s="7">
        <f>IFERROR(VLOOKUP(B242,'Egyéni lista'!$B$4:$L$263,6,0),0)</f>
        <v>0</v>
      </c>
      <c r="H242" s="7">
        <f>IFERROR(VLOOKUP(B242,'Egyéni lista'!$B$4:$L$263,7,0),0)</f>
        <v>0</v>
      </c>
      <c r="I242" s="124">
        <f>IFERROR(VLOOKUP(B242,'Egyéni lista'!$B$4:$L$263,8,0),0)</f>
        <v>0</v>
      </c>
      <c r="J242" s="132">
        <f>IFERROR(VLOOKUP(B242,'Egyéni lista'!$B$4:$L$263,9,0),0)</f>
        <v>0</v>
      </c>
      <c r="K242" s="26">
        <f>IFERROR(VLOOKUP(B242,'Egyéni lista'!$B$4:$L$263,10,0),0)</f>
        <v>0</v>
      </c>
      <c r="L242" s="87">
        <f>IFERROR(VLOOKUP(B242,'Egyéni lista'!$B$4:$L$263,11,0),0)</f>
        <v>0</v>
      </c>
    </row>
    <row r="243" spans="1:12" ht="15.75" hidden="1" customHeight="1" x14ac:dyDescent="0.2">
      <c r="A243" s="80" t="s">
        <v>260</v>
      </c>
      <c r="B243" s="103"/>
      <c r="C243" s="81">
        <f>IFERROR(VLOOKUP(B243,'Egyéni lista'!$B$4:$L$263,2,0),0)</f>
        <v>0</v>
      </c>
      <c r="D243" s="82">
        <f>IFERROR(VLOOKUP(B243,'Egyéni lista'!$B$4:$L$263,3,0),0)</f>
        <v>0</v>
      </c>
      <c r="E243" s="7">
        <f>IFERROR(VLOOKUP(B243,'Egyéni lista'!$B$4:$L$263,4,0),0)</f>
        <v>0</v>
      </c>
      <c r="F243" s="7">
        <f>IFERROR(VLOOKUP(B243,'Egyéni lista'!$B$4:$L$263,5,0),0)</f>
        <v>0</v>
      </c>
      <c r="G243" s="7">
        <f>IFERROR(VLOOKUP(B243,'Egyéni lista'!$B$4:$L$263,6,0),0)</f>
        <v>0</v>
      </c>
      <c r="H243" s="7">
        <f>IFERROR(VLOOKUP(B243,'Egyéni lista'!$B$4:$L$263,7,0),0)</f>
        <v>0</v>
      </c>
      <c r="I243" s="124">
        <f>IFERROR(VLOOKUP(B243,'Egyéni lista'!$B$4:$L$263,8,0),0)</f>
        <v>0</v>
      </c>
      <c r="J243" s="132">
        <f>IFERROR(VLOOKUP(B243,'Egyéni lista'!$B$4:$L$263,9,0),0)</f>
        <v>0</v>
      </c>
      <c r="K243" s="26">
        <f>IFERROR(VLOOKUP(B243,'Egyéni lista'!$B$4:$L$263,10,0),0)</f>
        <v>0</v>
      </c>
      <c r="L243" s="87">
        <f>IFERROR(VLOOKUP(B243,'Egyéni lista'!$B$4:$L$263,11,0),0)</f>
        <v>0</v>
      </c>
    </row>
    <row r="244" spans="1:12" ht="15" hidden="1" customHeight="1" x14ac:dyDescent="0.2">
      <c r="A244" s="80" t="s">
        <v>261</v>
      </c>
      <c r="B244" s="103"/>
      <c r="C244" s="81">
        <f>IFERROR(VLOOKUP(B244,'Egyéni lista'!$B$4:$L$263,2,0),0)</f>
        <v>0</v>
      </c>
      <c r="D244" s="82">
        <f>IFERROR(VLOOKUP(B244,'Egyéni lista'!$B$4:$L$263,3,0),0)</f>
        <v>0</v>
      </c>
      <c r="E244" s="7">
        <f>IFERROR(VLOOKUP(B244,'Egyéni lista'!$B$4:$L$263,4,0),0)</f>
        <v>0</v>
      </c>
      <c r="F244" s="7">
        <f>IFERROR(VLOOKUP(B244,'Egyéni lista'!$B$4:$L$263,5,0),0)</f>
        <v>0</v>
      </c>
      <c r="G244" s="7">
        <f>IFERROR(VLOOKUP(B244,'Egyéni lista'!$B$4:$L$263,6,0),0)</f>
        <v>0</v>
      </c>
      <c r="H244" s="7">
        <f>IFERROR(VLOOKUP(B244,'Egyéni lista'!$B$4:$L$263,7,0),0)</f>
        <v>0</v>
      </c>
      <c r="I244" s="124">
        <f>IFERROR(VLOOKUP(B244,'Egyéni lista'!$B$4:$L$263,8,0),0)</f>
        <v>0</v>
      </c>
      <c r="J244" s="132">
        <f>IFERROR(VLOOKUP(B244,'Egyéni lista'!$B$4:$L$263,9,0),0)</f>
        <v>0</v>
      </c>
      <c r="K244" s="26">
        <f>IFERROR(VLOOKUP(B244,'Egyéni lista'!$B$4:$L$263,10,0),0)</f>
        <v>0</v>
      </c>
      <c r="L244" s="87">
        <f>IFERROR(VLOOKUP(B244,'Egyéni lista'!$B$4:$L$263,11,0),0)</f>
        <v>0</v>
      </c>
    </row>
    <row r="245" spans="1:12" ht="15" hidden="1" customHeight="1" x14ac:dyDescent="0.2">
      <c r="A245" s="80" t="s">
        <v>262</v>
      </c>
      <c r="B245" s="103"/>
      <c r="C245" s="81">
        <f>IFERROR(VLOOKUP(B245,'Egyéni lista'!$B$4:$L$263,2,0),0)</f>
        <v>0</v>
      </c>
      <c r="D245" s="82">
        <f>IFERROR(VLOOKUP(B245,'Egyéni lista'!$B$4:$L$263,3,0),0)</f>
        <v>0</v>
      </c>
      <c r="E245" s="7">
        <f>IFERROR(VLOOKUP(B245,'Egyéni lista'!$B$4:$L$263,4,0),0)</f>
        <v>0</v>
      </c>
      <c r="F245" s="7">
        <f>IFERROR(VLOOKUP(B245,'Egyéni lista'!$B$4:$L$263,5,0),0)</f>
        <v>0</v>
      </c>
      <c r="G245" s="7">
        <f>IFERROR(VLOOKUP(B245,'Egyéni lista'!$B$4:$L$263,6,0),0)</f>
        <v>0</v>
      </c>
      <c r="H245" s="7">
        <f>IFERROR(VLOOKUP(B245,'Egyéni lista'!$B$4:$L$263,7,0),0)</f>
        <v>0</v>
      </c>
      <c r="I245" s="124">
        <f>IFERROR(VLOOKUP(B245,'Egyéni lista'!$B$4:$L$263,8,0),0)</f>
        <v>0</v>
      </c>
      <c r="J245" s="132">
        <f>IFERROR(VLOOKUP(B245,'Egyéni lista'!$B$4:$L$263,9,0),0)</f>
        <v>0</v>
      </c>
      <c r="K245" s="26">
        <f>IFERROR(VLOOKUP(B245,'Egyéni lista'!$B$4:$L$263,10,0),0)</f>
        <v>0</v>
      </c>
      <c r="L245" s="87">
        <f>IFERROR(VLOOKUP(B245,'Egyéni lista'!$B$4:$L$263,11,0),0)</f>
        <v>0</v>
      </c>
    </row>
    <row r="246" spans="1:12" ht="15" hidden="1" customHeight="1" x14ac:dyDescent="0.2">
      <c r="A246" s="80" t="s">
        <v>263</v>
      </c>
      <c r="B246" s="103"/>
      <c r="C246" s="81">
        <f>IFERROR(VLOOKUP(B246,'Egyéni lista'!$B$4:$L$263,2,0),0)</f>
        <v>0</v>
      </c>
      <c r="D246" s="82">
        <f>IFERROR(VLOOKUP(B246,'Egyéni lista'!$B$4:$L$263,3,0),0)</f>
        <v>0</v>
      </c>
      <c r="E246" s="7">
        <f>IFERROR(VLOOKUP(B246,'Egyéni lista'!$B$4:$L$263,4,0),0)</f>
        <v>0</v>
      </c>
      <c r="F246" s="7">
        <f>IFERROR(VLOOKUP(B246,'Egyéni lista'!$B$4:$L$263,5,0),0)</f>
        <v>0</v>
      </c>
      <c r="G246" s="7">
        <f>IFERROR(VLOOKUP(B246,'Egyéni lista'!$B$4:$L$263,6,0),0)</f>
        <v>0</v>
      </c>
      <c r="H246" s="7">
        <f>IFERROR(VLOOKUP(B246,'Egyéni lista'!$B$4:$L$263,7,0),0)</f>
        <v>0</v>
      </c>
      <c r="I246" s="124">
        <f>IFERROR(VLOOKUP(B246,'Egyéni lista'!$B$4:$L$263,8,0),0)</f>
        <v>0</v>
      </c>
      <c r="J246" s="132">
        <f>IFERROR(VLOOKUP(B246,'Egyéni lista'!$B$4:$L$263,9,0),0)</f>
        <v>0</v>
      </c>
      <c r="K246" s="26">
        <f>IFERROR(VLOOKUP(B246,'Egyéni lista'!$B$4:$L$263,10,0),0)</f>
        <v>0</v>
      </c>
      <c r="L246" s="87">
        <f>IFERROR(VLOOKUP(B246,'Egyéni lista'!$B$4:$L$263,11,0),0)</f>
        <v>0</v>
      </c>
    </row>
    <row r="247" spans="1:12" ht="15.75" hidden="1" customHeight="1" x14ac:dyDescent="0.2">
      <c r="A247" s="80" t="s">
        <v>264</v>
      </c>
      <c r="B247" s="103"/>
      <c r="C247" s="81">
        <f>IFERROR(VLOOKUP(B247,'Egyéni lista'!$B$4:$L$263,2,0),0)</f>
        <v>0</v>
      </c>
      <c r="D247" s="82">
        <f>IFERROR(VLOOKUP(B247,'Egyéni lista'!$B$4:$L$263,3,0),0)</f>
        <v>0</v>
      </c>
      <c r="E247" s="7">
        <f>IFERROR(VLOOKUP(B247,'Egyéni lista'!$B$4:$L$263,4,0),0)</f>
        <v>0</v>
      </c>
      <c r="F247" s="7">
        <f>IFERROR(VLOOKUP(B247,'Egyéni lista'!$B$4:$L$263,5,0),0)</f>
        <v>0</v>
      </c>
      <c r="G247" s="7">
        <f>IFERROR(VLOOKUP(B247,'Egyéni lista'!$B$4:$L$263,6,0),0)</f>
        <v>0</v>
      </c>
      <c r="H247" s="7">
        <f>IFERROR(VLOOKUP(B247,'Egyéni lista'!$B$4:$L$263,7,0),0)</f>
        <v>0</v>
      </c>
      <c r="I247" s="124">
        <f>IFERROR(VLOOKUP(B247,'Egyéni lista'!$B$4:$L$263,8,0),0)</f>
        <v>0</v>
      </c>
      <c r="J247" s="132">
        <f>IFERROR(VLOOKUP(B247,'Egyéni lista'!$B$4:$L$263,9,0),0)</f>
        <v>0</v>
      </c>
      <c r="K247" s="26">
        <f>IFERROR(VLOOKUP(B247,'Egyéni lista'!$B$4:$L$263,10,0),0)</f>
        <v>0</v>
      </c>
      <c r="L247" s="87">
        <f>IFERROR(VLOOKUP(B247,'Egyéni lista'!$B$4:$L$263,11,0),0)</f>
        <v>0</v>
      </c>
    </row>
    <row r="248" spans="1:12" ht="15" hidden="1" customHeight="1" x14ac:dyDescent="0.2">
      <c r="A248" s="80" t="s">
        <v>265</v>
      </c>
      <c r="B248" s="103"/>
      <c r="C248" s="81">
        <f>IFERROR(VLOOKUP(B248,'Egyéni lista'!$B$4:$L$263,2,0),0)</f>
        <v>0</v>
      </c>
      <c r="D248" s="82">
        <f>IFERROR(VLOOKUP(B248,'Egyéni lista'!$B$4:$L$263,3,0),0)</f>
        <v>0</v>
      </c>
      <c r="E248" s="7">
        <f>IFERROR(VLOOKUP(B248,'Egyéni lista'!$B$4:$L$263,4,0),0)</f>
        <v>0</v>
      </c>
      <c r="F248" s="7">
        <f>IFERROR(VLOOKUP(B248,'Egyéni lista'!$B$4:$L$263,5,0),0)</f>
        <v>0</v>
      </c>
      <c r="G248" s="7">
        <f>IFERROR(VLOOKUP(B248,'Egyéni lista'!$B$4:$L$263,6,0),0)</f>
        <v>0</v>
      </c>
      <c r="H248" s="7">
        <f>IFERROR(VLOOKUP(B248,'Egyéni lista'!$B$4:$L$263,7,0),0)</f>
        <v>0</v>
      </c>
      <c r="I248" s="124">
        <f>IFERROR(VLOOKUP(B248,'Egyéni lista'!$B$4:$L$263,8,0),0)</f>
        <v>0</v>
      </c>
      <c r="J248" s="132">
        <f>IFERROR(VLOOKUP(B248,'Egyéni lista'!$B$4:$L$263,9,0),0)</f>
        <v>0</v>
      </c>
      <c r="K248" s="26">
        <f>IFERROR(VLOOKUP(B248,'Egyéni lista'!$B$4:$L$263,10,0),0)</f>
        <v>0</v>
      </c>
      <c r="L248" s="87">
        <f>IFERROR(VLOOKUP(B248,'Egyéni lista'!$B$4:$L$263,11,0),0)</f>
        <v>0</v>
      </c>
    </row>
    <row r="249" spans="1:12" ht="15" hidden="1" customHeight="1" x14ac:dyDescent="0.2">
      <c r="A249" s="80" t="s">
        <v>266</v>
      </c>
      <c r="B249" s="103"/>
      <c r="C249" s="81">
        <f>IFERROR(VLOOKUP(B249,'Egyéni lista'!$B$4:$L$263,2,0),0)</f>
        <v>0</v>
      </c>
      <c r="D249" s="82">
        <f>IFERROR(VLOOKUP(B249,'Egyéni lista'!$B$4:$L$263,3,0),0)</f>
        <v>0</v>
      </c>
      <c r="E249" s="7">
        <f>IFERROR(VLOOKUP(B249,'Egyéni lista'!$B$4:$L$263,4,0),0)</f>
        <v>0</v>
      </c>
      <c r="F249" s="7">
        <f>IFERROR(VLOOKUP(B249,'Egyéni lista'!$B$4:$L$263,5,0),0)</f>
        <v>0</v>
      </c>
      <c r="G249" s="7">
        <f>IFERROR(VLOOKUP(B249,'Egyéni lista'!$B$4:$L$263,6,0),0)</f>
        <v>0</v>
      </c>
      <c r="H249" s="7">
        <f>IFERROR(VLOOKUP(B249,'Egyéni lista'!$B$4:$L$263,7,0),0)</f>
        <v>0</v>
      </c>
      <c r="I249" s="124">
        <f>IFERROR(VLOOKUP(B249,'Egyéni lista'!$B$4:$L$263,8,0),0)</f>
        <v>0</v>
      </c>
      <c r="J249" s="132">
        <f>IFERROR(VLOOKUP(B249,'Egyéni lista'!$B$4:$L$263,9,0),0)</f>
        <v>0</v>
      </c>
      <c r="K249" s="26">
        <f>IFERROR(VLOOKUP(B249,'Egyéni lista'!$B$4:$L$263,10,0),0)</f>
        <v>0</v>
      </c>
      <c r="L249" s="87">
        <f>IFERROR(VLOOKUP(B249,'Egyéni lista'!$B$4:$L$263,11,0),0)</f>
        <v>0</v>
      </c>
    </row>
    <row r="250" spans="1:12" ht="15" hidden="1" customHeight="1" x14ac:dyDescent="0.2">
      <c r="A250" s="80" t="s">
        <v>267</v>
      </c>
      <c r="B250" s="103"/>
      <c r="C250" s="81">
        <f>IFERROR(VLOOKUP(B250,'Egyéni lista'!$B$4:$L$263,2,0),0)</f>
        <v>0</v>
      </c>
      <c r="D250" s="82">
        <f>IFERROR(VLOOKUP(B250,'Egyéni lista'!$B$4:$L$263,3,0),0)</f>
        <v>0</v>
      </c>
      <c r="E250" s="7">
        <f>IFERROR(VLOOKUP(B250,'Egyéni lista'!$B$4:$L$263,4,0),0)</f>
        <v>0</v>
      </c>
      <c r="F250" s="7">
        <f>IFERROR(VLOOKUP(B250,'Egyéni lista'!$B$4:$L$263,5,0),0)</f>
        <v>0</v>
      </c>
      <c r="G250" s="7">
        <f>IFERROR(VLOOKUP(B250,'Egyéni lista'!$B$4:$L$263,6,0),0)</f>
        <v>0</v>
      </c>
      <c r="H250" s="7">
        <f>IFERROR(VLOOKUP(B250,'Egyéni lista'!$B$4:$L$263,7,0),0)</f>
        <v>0</v>
      </c>
      <c r="I250" s="124">
        <f>IFERROR(VLOOKUP(B250,'Egyéni lista'!$B$4:$L$263,8,0),0)</f>
        <v>0</v>
      </c>
      <c r="J250" s="132">
        <f>IFERROR(VLOOKUP(B250,'Egyéni lista'!$B$4:$L$263,9,0),0)</f>
        <v>0</v>
      </c>
      <c r="K250" s="26">
        <f>IFERROR(VLOOKUP(B250,'Egyéni lista'!$B$4:$L$263,10,0),0)</f>
        <v>0</v>
      </c>
      <c r="L250" s="87">
        <f>IFERROR(VLOOKUP(B250,'Egyéni lista'!$B$4:$L$263,11,0),0)</f>
        <v>0</v>
      </c>
    </row>
    <row r="251" spans="1:12" ht="15.75" hidden="1" customHeight="1" x14ac:dyDescent="0.2">
      <c r="A251" s="80" t="s">
        <v>268</v>
      </c>
      <c r="B251" s="103"/>
      <c r="C251" s="81">
        <f>IFERROR(VLOOKUP(B251,'Egyéni lista'!$B$4:$L$263,2,0),0)</f>
        <v>0</v>
      </c>
      <c r="D251" s="82">
        <f>IFERROR(VLOOKUP(B251,'Egyéni lista'!$B$4:$L$263,3,0),0)</f>
        <v>0</v>
      </c>
      <c r="E251" s="7">
        <f>IFERROR(VLOOKUP(B251,'Egyéni lista'!$B$4:$L$263,4,0),0)</f>
        <v>0</v>
      </c>
      <c r="F251" s="7">
        <f>IFERROR(VLOOKUP(B251,'Egyéni lista'!$B$4:$L$263,5,0),0)</f>
        <v>0</v>
      </c>
      <c r="G251" s="7">
        <f>IFERROR(VLOOKUP(B251,'Egyéni lista'!$B$4:$L$263,6,0),0)</f>
        <v>0</v>
      </c>
      <c r="H251" s="7">
        <f>IFERROR(VLOOKUP(B251,'Egyéni lista'!$B$4:$L$263,7,0),0)</f>
        <v>0</v>
      </c>
      <c r="I251" s="124">
        <f>IFERROR(VLOOKUP(B251,'Egyéni lista'!$B$4:$L$263,8,0),0)</f>
        <v>0</v>
      </c>
      <c r="J251" s="132">
        <f>IFERROR(VLOOKUP(B251,'Egyéni lista'!$B$4:$L$263,9,0),0)</f>
        <v>0</v>
      </c>
      <c r="K251" s="26">
        <f>IFERROR(VLOOKUP(B251,'Egyéni lista'!$B$4:$L$263,10,0),0)</f>
        <v>0</v>
      </c>
      <c r="L251" s="87">
        <f>IFERROR(VLOOKUP(B251,'Egyéni lista'!$B$4:$L$263,11,0),0)</f>
        <v>0</v>
      </c>
    </row>
    <row r="252" spans="1:12" ht="15" hidden="1" customHeight="1" x14ac:dyDescent="0.2">
      <c r="A252" s="80" t="s">
        <v>269</v>
      </c>
      <c r="B252" s="103"/>
      <c r="C252" s="81">
        <f>IFERROR(VLOOKUP(B252,'Egyéni lista'!$B$4:$L$263,2,0),0)</f>
        <v>0</v>
      </c>
      <c r="D252" s="82">
        <f>IFERROR(VLOOKUP(B252,'Egyéni lista'!$B$4:$L$263,3,0),0)</f>
        <v>0</v>
      </c>
      <c r="E252" s="7">
        <f>IFERROR(VLOOKUP(B252,'Egyéni lista'!$B$4:$L$263,4,0),0)</f>
        <v>0</v>
      </c>
      <c r="F252" s="7">
        <f>IFERROR(VLOOKUP(B252,'Egyéni lista'!$B$4:$L$263,5,0),0)</f>
        <v>0</v>
      </c>
      <c r="G252" s="7">
        <f>IFERROR(VLOOKUP(B252,'Egyéni lista'!$B$4:$L$263,6,0),0)</f>
        <v>0</v>
      </c>
      <c r="H252" s="7">
        <f>IFERROR(VLOOKUP(B252,'Egyéni lista'!$B$4:$L$263,7,0),0)</f>
        <v>0</v>
      </c>
      <c r="I252" s="124">
        <f>IFERROR(VLOOKUP(B252,'Egyéni lista'!$B$4:$L$263,8,0),0)</f>
        <v>0</v>
      </c>
      <c r="J252" s="132">
        <f>IFERROR(VLOOKUP(B252,'Egyéni lista'!$B$4:$L$263,9,0),0)</f>
        <v>0</v>
      </c>
      <c r="K252" s="26">
        <f>IFERROR(VLOOKUP(B252,'Egyéni lista'!$B$4:$L$263,10,0),0)</f>
        <v>0</v>
      </c>
      <c r="L252" s="87">
        <f>IFERROR(VLOOKUP(B252,'Egyéni lista'!$B$4:$L$263,11,0),0)</f>
        <v>0</v>
      </c>
    </row>
    <row r="253" spans="1:12" ht="15" hidden="1" customHeight="1" thickBot="1" x14ac:dyDescent="0.25">
      <c r="A253" s="106" t="s">
        <v>270</v>
      </c>
      <c r="B253" s="104"/>
      <c r="C253" s="88">
        <f>IFERROR(VLOOKUP(B253,'Egyéni lista'!$B$4:$L$263,2,0),0)</f>
        <v>0</v>
      </c>
      <c r="D253" s="51">
        <f>IFERROR(VLOOKUP(B253,'Egyéni lista'!$B$4:$L$263,3,0),0)</f>
        <v>0</v>
      </c>
      <c r="E253" s="7">
        <f>IFERROR(VLOOKUP(B253,'Egyéni lista'!$B$4:$L$263,4,0),0)</f>
        <v>0</v>
      </c>
      <c r="F253" s="7">
        <f>IFERROR(VLOOKUP(B253,'Egyéni lista'!$B$4:$L$263,5,0),0)</f>
        <v>0</v>
      </c>
      <c r="G253" s="7">
        <f>IFERROR(VLOOKUP(B253,'Egyéni lista'!$B$4:$L$263,6,0),0)</f>
        <v>0</v>
      </c>
      <c r="H253" s="7">
        <f>IFERROR(VLOOKUP(B253,'Egyéni lista'!$B$4:$L$263,7,0),0)</f>
        <v>0</v>
      </c>
      <c r="I253" s="124">
        <f>IFERROR(VLOOKUP(B253,'Egyéni lista'!$B$4:$L$263,8,0),0)</f>
        <v>0</v>
      </c>
      <c r="J253" s="132">
        <f>IFERROR(VLOOKUP(B253,'Egyéni lista'!$B$4:$L$263,9,0),0)</f>
        <v>0</v>
      </c>
      <c r="K253" s="26">
        <f>IFERROR(VLOOKUP(B253,'Egyéni lista'!$B$4:$L$263,10,0),0)</f>
        <v>0</v>
      </c>
      <c r="L253" s="87">
        <f>IFERROR(VLOOKUP(B253,'Egyéni lista'!$B$4:$L$263,11,0),0)</f>
        <v>0</v>
      </c>
    </row>
    <row r="254" spans="1:12" hidden="1" x14ac:dyDescent="0.2">
      <c r="E254" s="107">
        <f>SUM(E4:E253)</f>
        <v>3949</v>
      </c>
      <c r="F254" s="107">
        <f t="shared" ref="F254:L254" si="0">SUM(F4:F253)</f>
        <v>4004</v>
      </c>
      <c r="G254" s="107">
        <f t="shared" si="0"/>
        <v>4014</v>
      </c>
      <c r="H254" s="107">
        <f t="shared" si="0"/>
        <v>3979</v>
      </c>
      <c r="I254" s="107">
        <f t="shared" si="0"/>
        <v>11065</v>
      </c>
      <c r="J254" s="107">
        <f t="shared" si="0"/>
        <v>4881</v>
      </c>
      <c r="K254" s="107">
        <f t="shared" si="0"/>
        <v>15946</v>
      </c>
      <c r="L254" s="107">
        <f t="shared" si="0"/>
        <v>367</v>
      </c>
    </row>
    <row r="255" spans="1:12" ht="15" hidden="1" thickBot="1" x14ac:dyDescent="0.25">
      <c r="I255" s="222">
        <f>SUM(I254:J254)</f>
        <v>15946</v>
      </c>
      <c r="J255" s="223"/>
    </row>
    <row r="256" spans="1:12" ht="15.75" thickBot="1" x14ac:dyDescent="0.3">
      <c r="B256" s="264" t="s">
        <v>599</v>
      </c>
      <c r="C256" s="291" t="s">
        <v>368</v>
      </c>
      <c r="D256" s="266" t="str">
        <f>IFERROR(VLOOKUP(C256,'Egyéni lista'!$B$4:$L$263,2,0),0)</f>
        <v>Récsei Autó</v>
      </c>
      <c r="E256" s="292" t="s">
        <v>598</v>
      </c>
    </row>
  </sheetData>
  <sheetProtection algorithmName="SHA-512" hashValue="7KJ2MquT64XKj1cYCOtDjX7W/vWyf5fLGvpwoLyV50V2g2nliuixyC+Neik2zgFDRSlUPttBkXQhzzBUy0MSog==" saltValue="P2vaprWwUiRpqGmJgAGh6A==" spinCount="100000" sheet="1" objects="1" scenarios="1"/>
  <sortState xmlns:xlrd2="http://schemas.microsoft.com/office/spreadsheetml/2017/richdata2" ref="B4:L43">
    <sortCondition descending="1" ref="K4:K43"/>
    <sortCondition descending="1" ref="J4:J43"/>
  </sortState>
  <mergeCells count="2">
    <mergeCell ref="A1:L1"/>
    <mergeCell ref="I255:J255"/>
  </mergeCells>
  <conditionalFormatting sqref="E4:H253">
    <cfRule type="cellIs" dxfId="89" priority="11" operator="greaterThan">
      <formula>150</formula>
    </cfRule>
    <cfRule type="cellIs" dxfId="88" priority="12" operator="between">
      <formula>131</formula>
      <formula>150</formula>
    </cfRule>
  </conditionalFormatting>
  <conditionalFormatting sqref="K4:K140">
    <cfRule type="cellIs" dxfId="87" priority="4" operator="greaterThan">
      <formula>599</formula>
    </cfRule>
  </conditionalFormatting>
  <conditionalFormatting sqref="K4:K253">
    <cfRule type="cellIs" dxfId="86" priority="5" operator="between">
      <formula>571</formula>
      <formula>599</formula>
    </cfRule>
    <cfRule type="cellIs" dxfId="85" priority="6" operator="between">
      <formula>551</formula>
      <formula>570</formula>
    </cfRule>
    <cfRule type="cellIs" dxfId="84" priority="7" operator="between">
      <formula>520</formula>
      <formula>550</formula>
    </cfRule>
  </conditionalFormatting>
  <conditionalFormatting sqref="L4 L8 L12 L16 L20 L24 L28 L32 L36 A36:D37 A38:A39 C38:D39 L40 A40:D41 A42:A43 C42:D251 A44:B45 A46:A47 A48:B49 A50:A51 A52:B53 A54:A55 A56:B57 A58:A59 A60:B61 A62:A63 A64:B65 A66:A67 A68:B69 A70:A71 A72:B73 A74:A75 A76:B77 A78:A79 A80:B81 A82:A83 A84:B85 A86:A87 A88:B89 A90:A91 A92:B93 A94:A95 A96:B97 A98:A99 A100:B101 A102:A103 A104:B105 A106:A107 A108:B109 A110:A111 A112:B113 A114:A115 A116:B117 A118:A119 A120:B121 A122:A123 A124:B125 A126:A127 A128:B129 A130:A131 A132:B133 A134:A135 A136:B137 A138:A139 A140:B141 A142:A143 A144:B145 A146:A147 A148:B149 A150:A151 A152:B153 A154:A155 A156:B157 A158:A159 A160:B161 A162:A163 A164:B165 A166:A167 A168:B169 A170:A171 A172:B173 A174:A175 A176:B177 A178:A179 A180:B181 A182:A183 A184:B185 A186:A187 A188:B189 A190:A191 A192:B193 A194:A195 A196:B197 A198:A199 A200:B201 A202:A203 A204:B205 A206:A207 A208:B209 A210:A211 A212:B213 A214:A215 A216:B217 A218:A219 A220:B221 A222:A223 A224:B225 A226:A227 A228:B229 A230:A231 A232:B233 A234:A235 A236:B237 A238:A239 A240:B241 A242:A243 A244:B245 A246:A247 A248:B249 A250:A251 A252:D253 A4:A35 C4:D35">
    <cfRule type="cellIs" dxfId="83" priority="35" stopIfTrue="1" operator="between">
      <formula>250</formula>
      <formula>300</formula>
    </cfRule>
  </conditionalFormatting>
  <conditionalFormatting sqref="L4 L8 L12 L16 L20 L24 L28 L32 L36 L40 A36:D37 A38:A39 C38:D39 A40:D41 A42:A43 C42:D251 A44:B45 A46:A47 A48:B49 A50:A51 A52:B53 A54:A55 A56:B57 A58:A59 A60:B61 A62:A63 A64:B65 A66:A67 A68:B69 A70:A71 A72:B73 A74:A75 A76:B77 A78:A79 A80:B81 A82:A83 A84:B85 A86:A87 A88:B89 A90:A91 A92:B93 A94:A95 A96:B97 A98:A99 A100:B101 A102:A103 A104:B105 A106:A107 A108:B109 A110:A111 A112:B113 A114:A115 A116:B117 A118:A119 A120:B121 A122:A123 A124:B125 A126:A127 A128:B129 A130:A131 A132:B133 A134:A135 A136:B137 A138:A139 A140:B141 A142:A143 A144:B145 A146:A147 A148:B149 A150:A151 A152:B153 A154:A155 A156:B157 A158:A159 A160:B161 A162:A163 A164:B165 A166:A167 A168:B169 A170:A171 A172:B173 A174:A175 A176:B177 A178:A179 A180:B181 A182:A183 A184:B185 A186:A187 A188:B189 A190:A191 A192:B193 A194:A195 A196:B197 A198:A199 A200:B201 A202:A203 A204:B205 A206:A207 A208:B209 A210:A211 A212:B213 A214:A215 A216:B217 A218:A219 A220:B221 A222:A223 A224:B225 A226:A227 A228:B229 A230:A231 A232:B233 A234:A235 A236:B237 A238:A239 A240:B241 A242:A243 A244:B245 A246:A247 A248:B249 A250:A251 A252:D253 A4:A35 C4:D35">
    <cfRule type="cellIs" dxfId="82" priority="29" stopIfTrue="1" operator="between">
      <formula>200</formula>
      <formula>219</formula>
    </cfRule>
    <cfRule type="cellIs" dxfId="81" priority="34" stopIfTrue="1" operator="between">
      <formula>220</formula>
      <formula>249</formula>
    </cfRule>
  </conditionalFormatting>
  <conditionalFormatting sqref="L4 L8 L12 L16 L20 L24 L28 L32 L36 L40">
    <cfRule type="cellIs" dxfId="80" priority="27" operator="greaterThan">
      <formula>599</formula>
    </cfRule>
    <cfRule type="cellIs" dxfId="79" priority="28" operator="greaterThan">
      <formula>599</formula>
    </cfRule>
  </conditionalFormatting>
  <conditionalFormatting sqref="L4:L253">
    <cfRule type="cellIs" dxfId="78" priority="30" operator="equal">
      <formula>300</formula>
    </cfRule>
    <cfRule type="cellIs" dxfId="77" priority="31" stopIfTrue="1" operator="between">
      <formula>200</formula>
      <formula>219</formula>
    </cfRule>
    <cfRule type="cellIs" dxfId="76" priority="32" stopIfTrue="1" operator="between">
      <formula>220</formula>
      <formula>249</formula>
    </cfRule>
    <cfRule type="cellIs" dxfId="75" priority="33" stopIfTrue="1" operator="between">
      <formula>250</formula>
      <formula>300</formula>
    </cfRule>
  </conditionalFormatting>
  <conditionalFormatting sqref="D256">
    <cfRule type="cellIs" dxfId="74" priority="3" stopIfTrue="1" operator="between">
      <formula>250</formula>
      <formula>300</formula>
    </cfRule>
  </conditionalFormatting>
  <conditionalFormatting sqref="D256">
    <cfRule type="cellIs" dxfId="73" priority="1" stopIfTrue="1" operator="between">
      <formula>200</formula>
      <formula>219</formula>
    </cfRule>
    <cfRule type="cellIs" dxfId="72" priority="2" stopIfTrue="1" operator="between">
      <formula>220</formula>
      <formula>249</formula>
    </cfRule>
  </conditionalFormatting>
  <pageMargins left="0.70866141732283472" right="0.70866141732283472" top="0.74803149606299213" bottom="0.74803149606299213" header="0.31496062992125984" footer="0.31496062992125984"/>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N257"/>
  <sheetViews>
    <sheetView tabSelected="1" workbookViewId="0">
      <selection activeCell="P26" sqref="P26"/>
    </sheetView>
  </sheetViews>
  <sheetFormatPr defaultColWidth="9.140625" defaultRowHeight="14.25" x14ac:dyDescent="0.2"/>
  <cols>
    <col min="1" max="1" width="9.140625" style="21"/>
    <col min="2" max="2" width="23.85546875" style="60" customWidth="1"/>
    <col min="3" max="3" width="19.85546875" style="8" customWidth="1"/>
    <col min="4" max="4" width="8.5703125" customWidth="1"/>
    <col min="12" max="12" width="7.7109375" customWidth="1"/>
  </cols>
  <sheetData>
    <row r="1" spans="1:14" ht="23.25" customHeight="1" thickBot="1" x14ac:dyDescent="0.25">
      <c r="A1" s="211" t="s">
        <v>274</v>
      </c>
      <c r="B1" s="212"/>
      <c r="C1" s="212"/>
      <c r="D1" s="212"/>
      <c r="E1" s="212"/>
      <c r="F1" s="212"/>
      <c r="G1" s="212"/>
      <c r="H1" s="212"/>
      <c r="I1" s="212"/>
      <c r="J1" s="212"/>
      <c r="K1" s="212"/>
      <c r="L1" s="213"/>
    </row>
    <row r="2" spans="1:14" ht="18" customHeight="1" thickBot="1" x14ac:dyDescent="0.25">
      <c r="A2" s="55" t="s">
        <v>25</v>
      </c>
      <c r="B2" s="99" t="s">
        <v>0</v>
      </c>
      <c r="C2" s="108" t="s">
        <v>16</v>
      </c>
      <c r="D2" s="58" t="s">
        <v>17</v>
      </c>
      <c r="E2" s="34" t="s">
        <v>18</v>
      </c>
      <c r="F2" s="34" t="s">
        <v>19</v>
      </c>
      <c r="G2" s="34" t="s">
        <v>20</v>
      </c>
      <c r="H2" s="34" t="s">
        <v>21</v>
      </c>
      <c r="I2" s="34" t="s">
        <v>3</v>
      </c>
      <c r="J2" s="34" t="s">
        <v>22</v>
      </c>
      <c r="K2" s="34" t="s">
        <v>2</v>
      </c>
      <c r="L2" s="59" t="s">
        <v>4</v>
      </c>
    </row>
    <row r="3" spans="1:14" ht="15.75" hidden="1" customHeight="1" thickBot="1" x14ac:dyDescent="0.25">
      <c r="A3" s="105" t="s">
        <v>25</v>
      </c>
      <c r="B3" s="79" t="s">
        <v>0</v>
      </c>
      <c r="C3" s="17" t="s">
        <v>16</v>
      </c>
      <c r="D3" s="18" t="s">
        <v>17</v>
      </c>
      <c r="E3" s="13" t="s">
        <v>18</v>
      </c>
      <c r="F3" s="13" t="s">
        <v>19</v>
      </c>
      <c r="G3" s="13" t="s">
        <v>20</v>
      </c>
      <c r="H3" s="13" t="s">
        <v>21</v>
      </c>
      <c r="I3" s="13" t="s">
        <v>3</v>
      </c>
      <c r="J3" s="13" t="s">
        <v>22</v>
      </c>
      <c r="K3" s="13" t="s">
        <v>2</v>
      </c>
      <c r="L3" s="13" t="s">
        <v>4</v>
      </c>
    </row>
    <row r="4" spans="1:14" ht="15" customHeight="1" x14ac:dyDescent="0.25">
      <c r="A4" s="80" t="s">
        <v>6</v>
      </c>
      <c r="B4" s="63" t="s">
        <v>347</v>
      </c>
      <c r="C4" s="84" t="str">
        <f>IFERROR(VLOOKUP(B4,'Egyéni lista'!$B$4:$L$263,2,0),0)</f>
        <v>Kakuk Fészek</v>
      </c>
      <c r="D4" s="85" t="str">
        <f>IFERROR(VLOOKUP(B4,'Egyéni lista'!$B$4:$L$263,3,0),0)</f>
        <v>Ig. nő</v>
      </c>
      <c r="E4" s="28">
        <f>IFERROR(VLOOKUP(B4,'Egyéni lista'!$B$4:$L$263,4,0),0)</f>
        <v>155</v>
      </c>
      <c r="F4" s="28">
        <f>IFERROR(VLOOKUP(B4,'Egyéni lista'!$B$4:$L$263,5,0),0)</f>
        <v>153</v>
      </c>
      <c r="G4" s="28">
        <f>IFERROR(VLOOKUP(B4,'Egyéni lista'!$B$4:$L$263,6,0),0)</f>
        <v>134</v>
      </c>
      <c r="H4" s="28">
        <f>IFERROR(VLOOKUP(B4,'Egyéni lista'!$B$4:$L$263,7,0),0)</f>
        <v>148</v>
      </c>
      <c r="I4" s="121">
        <f>IFERROR(VLOOKUP(B4,'Egyéni lista'!$B$4:$L$263,8,0),0)</f>
        <v>388</v>
      </c>
      <c r="J4" s="132">
        <f>IFERROR(VLOOKUP(B4,'Egyéni lista'!$B$4:$L$263,9,0),0)</f>
        <v>202</v>
      </c>
      <c r="K4" s="26">
        <f>IFERROR(VLOOKUP(B4,'Egyéni lista'!$B$4:$L$263,10,0),0)</f>
        <v>590</v>
      </c>
      <c r="L4" s="86">
        <f>IFERROR(VLOOKUP(B4,'Egyéni lista'!$B$4:$L$263,11,0),0)</f>
        <v>1</v>
      </c>
    </row>
    <row r="5" spans="1:14" ht="15" customHeight="1" x14ac:dyDescent="0.25">
      <c r="A5" s="80" t="s">
        <v>7</v>
      </c>
      <c r="B5" s="189" t="s">
        <v>501</v>
      </c>
      <c r="C5" s="81" t="str">
        <f>IFERROR(VLOOKUP(B5,'Egyéni lista'!$B$4:$L$263,2,0),0)</f>
        <v>Rákoshegyi VSE 1</v>
      </c>
      <c r="D5" s="82" t="str">
        <f>IFERROR(VLOOKUP(B5,'Egyéni lista'!$B$4:$L$263,3,0),0)</f>
        <v>Ig. nő</v>
      </c>
      <c r="E5" s="20">
        <f>IFERROR(VLOOKUP(B5,'Egyéni lista'!$B$4:$L$263,4,0),0)</f>
        <v>140</v>
      </c>
      <c r="F5" s="20">
        <f>IFERROR(VLOOKUP(B5,'Egyéni lista'!$B$4:$L$263,5,0),0)</f>
        <v>158</v>
      </c>
      <c r="G5" s="20">
        <f>IFERROR(VLOOKUP(B5,'Egyéni lista'!$B$4:$L$263,6,0),0)</f>
        <v>154</v>
      </c>
      <c r="H5" s="20">
        <f>IFERROR(VLOOKUP(B5,'Egyéni lista'!$B$4:$L$263,7,0),0)</f>
        <v>136</v>
      </c>
      <c r="I5" s="122">
        <f>IFERROR(VLOOKUP(B5,'Egyéni lista'!$B$4:$L$263,8,0),0)</f>
        <v>362</v>
      </c>
      <c r="J5" s="132">
        <f>IFERROR(VLOOKUP(B5,'Egyéni lista'!$B$4:$L$263,9,0),0)</f>
        <v>226</v>
      </c>
      <c r="K5" s="26">
        <f>IFERROR(VLOOKUP(B5,'Egyéni lista'!$B$4:$L$263,10,0),0)</f>
        <v>588</v>
      </c>
      <c r="L5" s="87">
        <f>IFERROR(VLOOKUP(B5,'Egyéni lista'!$B$4:$L$263,11,0),0)</f>
        <v>1</v>
      </c>
    </row>
    <row r="6" spans="1:14" ht="15" customHeight="1" x14ac:dyDescent="0.25">
      <c r="A6" s="80" t="s">
        <v>8</v>
      </c>
      <c r="B6" s="189" t="s">
        <v>502</v>
      </c>
      <c r="C6" s="81" t="str">
        <f>IFERROR(VLOOKUP(B6,'Egyéni lista'!$B$4:$L$263,2,0),0)</f>
        <v>Rákoshegyi VSE 1</v>
      </c>
      <c r="D6" s="82" t="str">
        <f>IFERROR(VLOOKUP(B6,'Egyéni lista'!$B$4:$L$263,3,0),0)</f>
        <v>Ig. nő</v>
      </c>
      <c r="E6" s="29">
        <f>IFERROR(VLOOKUP(B6,'Egyéni lista'!$B$4:$L$263,4,0),0)</f>
        <v>125</v>
      </c>
      <c r="F6" s="29">
        <f>IFERROR(VLOOKUP(B6,'Egyéni lista'!$B$4:$L$263,5,0),0)</f>
        <v>155</v>
      </c>
      <c r="G6" s="29">
        <f>IFERROR(VLOOKUP(B6,'Egyéni lista'!$B$4:$L$263,6,0),0)</f>
        <v>143</v>
      </c>
      <c r="H6" s="29">
        <f>IFERROR(VLOOKUP(B6,'Egyéni lista'!$B$4:$L$263,7,0),0)</f>
        <v>160</v>
      </c>
      <c r="I6" s="123">
        <f>IFERROR(VLOOKUP(B6,'Egyéni lista'!$B$4:$L$263,8,0),0)</f>
        <v>375</v>
      </c>
      <c r="J6" s="132">
        <f>IFERROR(VLOOKUP(B6,'Egyéni lista'!$B$4:$L$263,9,0),0)</f>
        <v>208</v>
      </c>
      <c r="K6" s="26">
        <f>IFERROR(VLOOKUP(B6,'Egyéni lista'!$B$4:$L$263,10,0),0)</f>
        <v>583</v>
      </c>
      <c r="L6" s="87">
        <f>IFERROR(VLOOKUP(B6,'Egyéni lista'!$B$4:$L$263,11,0),0)</f>
        <v>2</v>
      </c>
    </row>
    <row r="7" spans="1:14" ht="15.75" customHeight="1" x14ac:dyDescent="0.2">
      <c r="A7" s="80" t="s">
        <v>9</v>
      </c>
      <c r="B7" s="233" t="s">
        <v>533</v>
      </c>
      <c r="C7" s="81" t="str">
        <f>IFERROR(VLOOKUP(B7,'Egyéni lista'!$B$4:$L$263,2,0),0)</f>
        <v>Ipartechnika Győr SE 1</v>
      </c>
      <c r="D7" s="82" t="str">
        <f>IFERROR(VLOOKUP(B7,'Egyéni lista'!$B$4:$L$263,3,0),0)</f>
        <v>Ig. nő</v>
      </c>
      <c r="E7" s="20">
        <f>IFERROR(VLOOKUP(B7,'Egyéni lista'!$B$4:$L$263,4,0),0)</f>
        <v>128</v>
      </c>
      <c r="F7" s="20">
        <f>IFERROR(VLOOKUP(B7,'Egyéni lista'!$B$4:$L$263,5,0),0)</f>
        <v>150</v>
      </c>
      <c r="G7" s="20">
        <f>IFERROR(VLOOKUP(B7,'Egyéni lista'!$B$4:$L$263,6,0),0)</f>
        <v>145</v>
      </c>
      <c r="H7" s="20">
        <f>IFERROR(VLOOKUP(B7,'Egyéni lista'!$B$4:$L$263,7,0),0)</f>
        <v>155</v>
      </c>
      <c r="I7" s="122">
        <f>IFERROR(VLOOKUP(B7,'Egyéni lista'!$B$4:$L$263,8,0),0)</f>
        <v>376</v>
      </c>
      <c r="J7" s="132">
        <f>IFERROR(VLOOKUP(B7,'Egyéni lista'!$B$4:$L$263,9,0),0)</f>
        <v>202</v>
      </c>
      <c r="K7" s="26">
        <f>IFERROR(VLOOKUP(B7,'Egyéni lista'!$B$4:$L$263,10,0),0)</f>
        <v>578</v>
      </c>
      <c r="L7" s="87">
        <f>IFERROR(VLOOKUP(B7,'Egyéni lista'!$B$4:$L$263,11,0),0)</f>
        <v>1</v>
      </c>
    </row>
    <row r="8" spans="1:14" ht="15" customHeight="1" x14ac:dyDescent="0.2">
      <c r="A8" s="80" t="s">
        <v>10</v>
      </c>
      <c r="B8" s="234" t="s">
        <v>536</v>
      </c>
      <c r="C8" s="81" t="str">
        <f>IFERROR(VLOOKUP(B8,'Egyéni lista'!$B$4:$L$263,2,0),0)</f>
        <v>Ipartechnika Győr SE 1</v>
      </c>
      <c r="D8" s="82" t="str">
        <f>IFERROR(VLOOKUP(B8,'Egyéni lista'!$B$4:$L$263,3,0),0)</f>
        <v>Ig. nő</v>
      </c>
      <c r="E8" s="20">
        <f>IFERROR(VLOOKUP(B8,'Egyéni lista'!$B$4:$L$263,4,0),0)</f>
        <v>112</v>
      </c>
      <c r="F8" s="20">
        <f>IFERROR(VLOOKUP(B8,'Egyéni lista'!$B$4:$L$263,5,0),0)</f>
        <v>138</v>
      </c>
      <c r="G8" s="20">
        <f>IFERROR(VLOOKUP(B8,'Egyéni lista'!$B$4:$L$263,6,0),0)</f>
        <v>146</v>
      </c>
      <c r="H8" s="20">
        <f>IFERROR(VLOOKUP(B8,'Egyéni lista'!$B$4:$L$263,7,0),0)</f>
        <v>164</v>
      </c>
      <c r="I8" s="122">
        <f>IFERROR(VLOOKUP(B8,'Egyéni lista'!$B$4:$L$263,8,0),0)</f>
        <v>382</v>
      </c>
      <c r="J8" s="132">
        <f>IFERROR(VLOOKUP(B8,'Egyéni lista'!$B$4:$L$263,9,0),0)</f>
        <v>178</v>
      </c>
      <c r="K8" s="26">
        <f>IFERROR(VLOOKUP(B8,'Egyéni lista'!$B$4:$L$263,10,0),0)</f>
        <v>560</v>
      </c>
      <c r="L8" s="87">
        <f>IFERROR(VLOOKUP(B8,'Egyéni lista'!$B$4:$L$263,11,0),0)</f>
        <v>5</v>
      </c>
    </row>
    <row r="9" spans="1:14" ht="15" customHeight="1" x14ac:dyDescent="0.2">
      <c r="A9" s="80" t="s">
        <v>11</v>
      </c>
      <c r="B9" s="234" t="s">
        <v>545</v>
      </c>
      <c r="C9" s="81" t="str">
        <f>IFERROR(VLOOKUP(B9,'Egyéni lista'!$B$4:$L$263,2,0),0)</f>
        <v xml:space="preserve">Egyéni </v>
      </c>
      <c r="D9" s="82" t="str">
        <f>IFERROR(VLOOKUP(B9,'Egyéni lista'!$B$4:$L$263,3,0),0)</f>
        <v>Ig. nő</v>
      </c>
      <c r="E9" s="20">
        <f>IFERROR(VLOOKUP(B9,'Egyéni lista'!$B$4:$L$263,4,0),0)</f>
        <v>131</v>
      </c>
      <c r="F9" s="20">
        <f>IFERROR(VLOOKUP(B9,'Egyéni lista'!$B$4:$L$263,5,0),0)</f>
        <v>126</v>
      </c>
      <c r="G9" s="20">
        <f>IFERROR(VLOOKUP(B9,'Egyéni lista'!$B$4:$L$263,6,0),0)</f>
        <v>146</v>
      </c>
      <c r="H9" s="20">
        <f>IFERROR(VLOOKUP(B9,'Egyéni lista'!$B$4:$L$263,7,0),0)</f>
        <v>156</v>
      </c>
      <c r="I9" s="122">
        <f>IFERROR(VLOOKUP(B9,'Egyéni lista'!$B$4:$L$263,8,0),0)</f>
        <v>393</v>
      </c>
      <c r="J9" s="132">
        <f>IFERROR(VLOOKUP(B9,'Egyéni lista'!$B$4:$L$263,9,0),0)</f>
        <v>166</v>
      </c>
      <c r="K9" s="26">
        <f>IFERROR(VLOOKUP(B9,'Egyéni lista'!$B$4:$L$263,10,0),0)</f>
        <v>559</v>
      </c>
      <c r="L9" s="87">
        <f>IFERROR(VLOOKUP(B9,'Egyéni lista'!$B$4:$L$263,11,0),0)</f>
        <v>8</v>
      </c>
    </row>
    <row r="10" spans="1:14" ht="15" customHeight="1" x14ac:dyDescent="0.25">
      <c r="A10" s="80" t="s">
        <v>12</v>
      </c>
      <c r="B10" s="63" t="s">
        <v>346</v>
      </c>
      <c r="C10" s="81" t="str">
        <f>IFERROR(VLOOKUP(B10,'Egyéni lista'!$B$4:$L$263,2,0),0)</f>
        <v>Egyéni</v>
      </c>
      <c r="D10" s="82" t="str">
        <f>IFERROR(VLOOKUP(B10,'Egyéni lista'!$B$4:$L$263,3,0),0)</f>
        <v>Ig. nő</v>
      </c>
      <c r="E10" s="20">
        <f>IFERROR(VLOOKUP(B10,'Egyéni lista'!$B$4:$L$263,4,0),0)</f>
        <v>149</v>
      </c>
      <c r="F10" s="20">
        <f>IFERROR(VLOOKUP(B10,'Egyéni lista'!$B$4:$L$263,5,0),0)</f>
        <v>131</v>
      </c>
      <c r="G10" s="20">
        <f>IFERROR(VLOOKUP(B10,'Egyéni lista'!$B$4:$L$263,6,0),0)</f>
        <v>138</v>
      </c>
      <c r="H10" s="20">
        <f>IFERROR(VLOOKUP(B10,'Egyéni lista'!$B$4:$L$263,7,0),0)</f>
        <v>137</v>
      </c>
      <c r="I10" s="122">
        <f>IFERROR(VLOOKUP(B10,'Egyéni lista'!$B$4:$L$263,8,0),0)</f>
        <v>375</v>
      </c>
      <c r="J10" s="132">
        <f>IFERROR(VLOOKUP(B10,'Egyéni lista'!$B$4:$L$263,9,0),0)</f>
        <v>180</v>
      </c>
      <c r="K10" s="26">
        <f>IFERROR(VLOOKUP(B10,'Egyéni lista'!$B$4:$L$263,10,0),0)</f>
        <v>555</v>
      </c>
      <c r="L10" s="87">
        <f>IFERROR(VLOOKUP(B10,'Egyéni lista'!$B$4:$L$263,11,0),0)</f>
        <v>2</v>
      </c>
      <c r="N10" s="131"/>
    </row>
    <row r="11" spans="1:14" ht="15.75" customHeight="1" x14ac:dyDescent="0.25">
      <c r="A11" s="80" t="s">
        <v>13</v>
      </c>
      <c r="B11" s="189" t="s">
        <v>504</v>
      </c>
      <c r="C11" s="81" t="str">
        <f>IFERROR(VLOOKUP(B11,'Egyéni lista'!$B$4:$L$263,2,0),0)</f>
        <v>Rákoshegyi VSE 1</v>
      </c>
      <c r="D11" s="82" t="str">
        <f>IFERROR(VLOOKUP(B11,'Egyéni lista'!$B$4:$L$263,3,0),0)</f>
        <v>Ig. nő</v>
      </c>
      <c r="E11" s="7">
        <f>IFERROR(VLOOKUP(B11,'Egyéni lista'!$B$4:$L$263,4,0),0)</f>
        <v>146</v>
      </c>
      <c r="F11" s="7">
        <f>IFERROR(VLOOKUP(B11,'Egyéni lista'!$B$4:$L$263,5,0),0)</f>
        <v>131</v>
      </c>
      <c r="G11" s="7">
        <f>IFERROR(VLOOKUP(B11,'Egyéni lista'!$B$4:$L$263,6,0),0)</f>
        <v>135</v>
      </c>
      <c r="H11" s="7">
        <f>IFERROR(VLOOKUP(B11,'Egyéni lista'!$B$4:$L$263,7,0),0)</f>
        <v>142</v>
      </c>
      <c r="I11" s="124">
        <f>IFERROR(VLOOKUP(B11,'Egyéni lista'!$B$4:$L$263,8,0),0)</f>
        <v>368</v>
      </c>
      <c r="J11" s="132">
        <f>IFERROR(VLOOKUP(B11,'Egyéni lista'!$B$4:$L$263,9,0),0)</f>
        <v>186</v>
      </c>
      <c r="K11" s="26">
        <f>IFERROR(VLOOKUP(B11,'Egyéni lista'!$B$4:$L$263,10,0),0)</f>
        <v>554</v>
      </c>
      <c r="L11" s="87">
        <f>IFERROR(VLOOKUP(B11,'Egyéni lista'!$B$4:$L$263,11,0),0)</f>
        <v>4</v>
      </c>
    </row>
    <row r="12" spans="1:14" ht="15" customHeight="1" x14ac:dyDescent="0.25">
      <c r="A12" s="80" t="s">
        <v>14</v>
      </c>
      <c r="B12" s="189" t="s">
        <v>601</v>
      </c>
      <c r="C12" s="81" t="str">
        <f>IFERROR(VLOOKUP(B12,'Egyéni lista'!$B$4:$L$263,2,0),0)</f>
        <v>Danóczy Család</v>
      </c>
      <c r="D12" s="82" t="str">
        <f>IFERROR(VLOOKUP(B12,'Egyéni lista'!$B$4:$L$263,3,0),0)</f>
        <v>Ig. nő</v>
      </c>
      <c r="E12" s="7">
        <f>IFERROR(VLOOKUP(B12,'Egyéni lista'!$B$4:$L$263,4,0),0)</f>
        <v>128</v>
      </c>
      <c r="F12" s="7">
        <f>IFERROR(VLOOKUP(B12,'Egyéni lista'!$B$4:$L$263,5,0),0)</f>
        <v>149</v>
      </c>
      <c r="G12" s="7">
        <f>IFERROR(VLOOKUP(B12,'Egyéni lista'!$B$4:$L$263,6,0),0)</f>
        <v>124</v>
      </c>
      <c r="H12" s="7">
        <f>IFERROR(VLOOKUP(B12,'Egyéni lista'!$B$4:$L$263,7,0),0)</f>
        <v>152</v>
      </c>
      <c r="I12" s="124">
        <f>IFERROR(VLOOKUP(B12,'Egyéni lista'!$B$4:$L$263,8,0),0)</f>
        <v>352</v>
      </c>
      <c r="J12" s="132">
        <f>IFERROR(VLOOKUP(B12,'Egyéni lista'!$B$4:$L$263,9,0),0)</f>
        <v>201</v>
      </c>
      <c r="K12" s="26">
        <f>IFERROR(VLOOKUP(B12,'Egyéni lista'!$B$4:$L$263,10,0),0)</f>
        <v>553</v>
      </c>
      <c r="L12" s="87">
        <f>IFERROR(VLOOKUP(B12,'Egyéni lista'!$B$4:$L$263,11,0),0)</f>
        <v>2</v>
      </c>
    </row>
    <row r="13" spans="1:14" ht="15" customHeight="1" x14ac:dyDescent="0.25">
      <c r="A13" s="80" t="s">
        <v>15</v>
      </c>
      <c r="B13" s="189" t="s">
        <v>522</v>
      </c>
      <c r="C13" s="81" t="str">
        <f>IFERROR(VLOOKUP(B13,'Egyéni lista'!$B$4:$L$263,2,0),0)</f>
        <v>Pápai Vasas</v>
      </c>
      <c r="D13" s="82" t="str">
        <f>IFERROR(VLOOKUP(B13,'Egyéni lista'!$B$4:$L$263,3,0),0)</f>
        <v>Ig. nő</v>
      </c>
      <c r="E13" s="7">
        <f>IFERROR(VLOOKUP(B13,'Egyéni lista'!$B$4:$L$263,4,0),0)</f>
        <v>144</v>
      </c>
      <c r="F13" s="7">
        <f>IFERROR(VLOOKUP(B13,'Egyéni lista'!$B$4:$L$263,5,0),0)</f>
        <v>123</v>
      </c>
      <c r="G13" s="7">
        <f>IFERROR(VLOOKUP(B13,'Egyéni lista'!$B$4:$L$263,6,0),0)</f>
        <v>153</v>
      </c>
      <c r="H13" s="7">
        <f>IFERROR(VLOOKUP(B13,'Egyéni lista'!$B$4:$L$263,7,0),0)</f>
        <v>130</v>
      </c>
      <c r="I13" s="124">
        <f>IFERROR(VLOOKUP(B13,'Egyéni lista'!$B$4:$L$263,8,0),0)</f>
        <v>359</v>
      </c>
      <c r="J13" s="132">
        <f>IFERROR(VLOOKUP(B13,'Egyéni lista'!$B$4:$L$263,9,0),0)</f>
        <v>191</v>
      </c>
      <c r="K13" s="26">
        <f>IFERROR(VLOOKUP(B13,'Egyéni lista'!$B$4:$L$263,10,0),0)</f>
        <v>550</v>
      </c>
      <c r="L13" s="87">
        <f>IFERROR(VLOOKUP(B13,'Egyéni lista'!$B$4:$L$263,11,0),0)</f>
        <v>6</v>
      </c>
    </row>
    <row r="14" spans="1:14" ht="15" customHeight="1" x14ac:dyDescent="0.2">
      <c r="A14" s="80" t="s">
        <v>26</v>
      </c>
      <c r="B14" s="170" t="s">
        <v>373</v>
      </c>
      <c r="C14" s="81" t="str">
        <f>IFERROR(VLOOKUP(B14,'Egyéni lista'!$B$4:$L$263,2,0),0)</f>
        <v>Tatabánya</v>
      </c>
      <c r="D14" s="82" t="str">
        <f>IFERROR(VLOOKUP(B14,'Egyéni lista'!$B$4:$L$263,3,0),0)</f>
        <v>Ig. nő</v>
      </c>
      <c r="E14" s="7">
        <f>IFERROR(VLOOKUP(B14,'Egyéni lista'!$B$4:$L$263,4,0),0)</f>
        <v>159</v>
      </c>
      <c r="F14" s="7">
        <f>IFERROR(VLOOKUP(B14,'Egyéni lista'!$B$4:$L$263,5,0),0)</f>
        <v>134</v>
      </c>
      <c r="G14" s="7">
        <f>IFERROR(VLOOKUP(B14,'Egyéni lista'!$B$4:$L$263,6,0),0)</f>
        <v>132</v>
      </c>
      <c r="H14" s="7">
        <f>IFERROR(VLOOKUP(B14,'Egyéni lista'!$B$4:$L$263,7,0),0)</f>
        <v>123</v>
      </c>
      <c r="I14" s="124">
        <f>IFERROR(VLOOKUP(B14,'Egyéni lista'!$B$4:$L$263,8,0),0)</f>
        <v>362</v>
      </c>
      <c r="J14" s="132">
        <f>IFERROR(VLOOKUP(B14,'Egyéni lista'!$B$4:$L$263,9,0),0)</f>
        <v>186</v>
      </c>
      <c r="K14" s="26">
        <f>IFERROR(VLOOKUP(B14,'Egyéni lista'!$B$4:$L$263,10,0),0)</f>
        <v>548</v>
      </c>
      <c r="L14" s="87">
        <f>IFERROR(VLOOKUP(B14,'Egyéni lista'!$B$4:$L$263,11,0),0)</f>
        <v>7</v>
      </c>
    </row>
    <row r="15" spans="1:14" ht="15.75" customHeight="1" x14ac:dyDescent="0.2">
      <c r="A15" s="80" t="s">
        <v>27</v>
      </c>
      <c r="B15" s="234" t="s">
        <v>538</v>
      </c>
      <c r="C15" s="81" t="str">
        <f>IFERROR(VLOOKUP(B15,'Egyéni lista'!$B$4:$L$263,2,0),0)</f>
        <v>Ipartechnika Győr SE 1</v>
      </c>
      <c r="D15" s="82" t="str">
        <f>IFERROR(VLOOKUP(B15,'Egyéni lista'!$B$4:$L$263,3,0),0)</f>
        <v>Ig. nő</v>
      </c>
      <c r="E15" s="7">
        <f>IFERROR(VLOOKUP(B15,'Egyéni lista'!$B$4:$L$263,4,0),0)</f>
        <v>151</v>
      </c>
      <c r="F15" s="7">
        <f>IFERROR(VLOOKUP(B15,'Egyéni lista'!$B$4:$L$263,5,0),0)</f>
        <v>131</v>
      </c>
      <c r="G15" s="7">
        <f>IFERROR(VLOOKUP(B15,'Egyéni lista'!$B$4:$L$263,6,0),0)</f>
        <v>145</v>
      </c>
      <c r="H15" s="7">
        <f>IFERROR(VLOOKUP(B15,'Egyéni lista'!$B$4:$L$263,7,0),0)</f>
        <v>121</v>
      </c>
      <c r="I15" s="125">
        <f>IFERROR(VLOOKUP(B15,'Egyéni lista'!$B$4:$L$263,8,0),0)</f>
        <v>365</v>
      </c>
      <c r="J15" s="132">
        <f>IFERROR(VLOOKUP(B15,'Egyéni lista'!$B$4:$L$263,9,0),0)</f>
        <v>183</v>
      </c>
      <c r="K15" s="26">
        <f>IFERROR(VLOOKUP(B15,'Egyéni lista'!$B$4:$L$263,10,0),0)</f>
        <v>548</v>
      </c>
      <c r="L15" s="87">
        <f>IFERROR(VLOOKUP(B15,'Egyéni lista'!$B$4:$L$263,11,0),0)</f>
        <v>2</v>
      </c>
    </row>
    <row r="16" spans="1:14" ht="15" customHeight="1" x14ac:dyDescent="0.25">
      <c r="A16" s="80" t="s">
        <v>28</v>
      </c>
      <c r="B16" s="165" t="s">
        <v>371</v>
      </c>
      <c r="C16" s="81" t="str">
        <f>IFERROR(VLOOKUP(B16,'Egyéni lista'!$B$4:$L$263,2,0),0)</f>
        <v>Tatabánya</v>
      </c>
      <c r="D16" s="82" t="str">
        <f>IFERROR(VLOOKUP(B16,'Egyéni lista'!$B$4:$L$263,3,0),0)</f>
        <v>Ig. nő</v>
      </c>
      <c r="E16" s="7">
        <f>IFERROR(VLOOKUP(B16,'Egyéni lista'!$B$4:$L$263,4,0),0)</f>
        <v>138</v>
      </c>
      <c r="F16" s="7">
        <f>IFERROR(VLOOKUP(B16,'Egyéni lista'!$B$4:$L$263,5,0),0)</f>
        <v>135</v>
      </c>
      <c r="G16" s="7">
        <f>IFERROR(VLOOKUP(B16,'Egyéni lista'!$B$4:$L$263,6,0),0)</f>
        <v>142</v>
      </c>
      <c r="H16" s="7">
        <f>IFERROR(VLOOKUP(B16,'Egyéni lista'!$B$4:$L$263,7,0),0)</f>
        <v>126</v>
      </c>
      <c r="I16" s="125">
        <f>IFERROR(VLOOKUP(B16,'Egyéni lista'!$B$4:$L$263,8,0),0)</f>
        <v>349</v>
      </c>
      <c r="J16" s="132">
        <f>IFERROR(VLOOKUP(B16,'Egyéni lista'!$B$4:$L$263,9,0),0)</f>
        <v>192</v>
      </c>
      <c r="K16" s="26">
        <f>IFERROR(VLOOKUP(B16,'Egyéni lista'!$B$4:$L$263,10,0),0)</f>
        <v>541</v>
      </c>
      <c r="L16" s="87">
        <f>IFERROR(VLOOKUP(B16,'Egyéni lista'!$B$4:$L$263,11,0),0)</f>
        <v>7</v>
      </c>
    </row>
    <row r="17" spans="1:12" ht="15" customHeight="1" x14ac:dyDescent="0.2">
      <c r="A17" s="80" t="s">
        <v>29</v>
      </c>
      <c r="B17" s="234" t="s">
        <v>537</v>
      </c>
      <c r="C17" s="81" t="str">
        <f>IFERROR(VLOOKUP(B17,'Egyéni lista'!$B$4:$L$263,2,0),0)</f>
        <v>Ipartechnika Győr SE 1</v>
      </c>
      <c r="D17" s="82" t="str">
        <f>IFERROR(VLOOKUP(B17,'Egyéni lista'!$B$4:$L$263,3,0),0)</f>
        <v>Ig. nő</v>
      </c>
      <c r="E17" s="7">
        <f>IFERROR(VLOOKUP(B17,'Egyéni lista'!$B$4:$L$263,4,0),0)</f>
        <v>136</v>
      </c>
      <c r="F17" s="7">
        <f>IFERROR(VLOOKUP(B17,'Egyéni lista'!$B$4:$L$263,5,0),0)</f>
        <v>151</v>
      </c>
      <c r="G17" s="7">
        <f>IFERROR(VLOOKUP(B17,'Egyéni lista'!$B$4:$L$263,6,0),0)</f>
        <v>118</v>
      </c>
      <c r="H17" s="7">
        <f>IFERROR(VLOOKUP(B17,'Egyéni lista'!$B$4:$L$263,7,0),0)</f>
        <v>130</v>
      </c>
      <c r="I17" s="125">
        <f>IFERROR(VLOOKUP(B17,'Egyéni lista'!$B$4:$L$263,8,0),0)</f>
        <v>360</v>
      </c>
      <c r="J17" s="132">
        <f>IFERROR(VLOOKUP(B17,'Egyéni lista'!$B$4:$L$263,9,0),0)</f>
        <v>175</v>
      </c>
      <c r="K17" s="26">
        <f>IFERROR(VLOOKUP(B17,'Egyéni lista'!$B$4:$L$263,10,0),0)</f>
        <v>535</v>
      </c>
      <c r="L17" s="87">
        <f>IFERROR(VLOOKUP(B17,'Egyéni lista'!$B$4:$L$263,11,0),0)</f>
        <v>7</v>
      </c>
    </row>
    <row r="18" spans="1:12" ht="15" customHeight="1" x14ac:dyDescent="0.25">
      <c r="A18" s="80" t="s">
        <v>30</v>
      </c>
      <c r="B18" s="66" t="s">
        <v>503</v>
      </c>
      <c r="C18" s="81" t="str">
        <f>IFERROR(VLOOKUP(B18,'Egyéni lista'!$B$4:$L$263,2,0),0)</f>
        <v>Rákoshegyi VSE 1</v>
      </c>
      <c r="D18" s="82" t="str">
        <f>IFERROR(VLOOKUP(B18,'Egyéni lista'!$B$4:$L$263,3,0),0)</f>
        <v>Ig. nő</v>
      </c>
      <c r="E18" s="7">
        <f>IFERROR(VLOOKUP(B18,'Egyéni lista'!$B$4:$L$263,4,0),0)</f>
        <v>144</v>
      </c>
      <c r="F18" s="7">
        <f>IFERROR(VLOOKUP(B18,'Egyéni lista'!$B$4:$L$263,5,0),0)</f>
        <v>130</v>
      </c>
      <c r="G18" s="7">
        <f>IFERROR(VLOOKUP(B18,'Egyéni lista'!$B$4:$L$263,6,0),0)</f>
        <v>133</v>
      </c>
      <c r="H18" s="7">
        <f>IFERROR(VLOOKUP(B18,'Egyéni lista'!$B$4:$L$263,7,0),0)</f>
        <v>126</v>
      </c>
      <c r="I18" s="125">
        <f>IFERROR(VLOOKUP(B18,'Egyéni lista'!$B$4:$L$263,8,0),0)</f>
        <v>373</v>
      </c>
      <c r="J18" s="132">
        <f>IFERROR(VLOOKUP(B18,'Egyéni lista'!$B$4:$L$263,9,0),0)</f>
        <v>160</v>
      </c>
      <c r="K18" s="26">
        <f>IFERROR(VLOOKUP(B18,'Egyéni lista'!$B$4:$L$263,10,0),0)</f>
        <v>533</v>
      </c>
      <c r="L18" s="87">
        <f>IFERROR(VLOOKUP(B18,'Egyéni lista'!$B$4:$L$263,11,0),0)</f>
        <v>2</v>
      </c>
    </row>
    <row r="19" spans="1:12" ht="15.75" customHeight="1" x14ac:dyDescent="0.25">
      <c r="A19" s="80" t="s">
        <v>31</v>
      </c>
      <c r="B19" s="66" t="s">
        <v>602</v>
      </c>
      <c r="C19" s="81" t="str">
        <f>IFERROR(VLOOKUP(B19,'Egyéni lista'!$B$4:$L$263,2,0),0)</f>
        <v>Danóczy Család</v>
      </c>
      <c r="D19" s="82" t="str">
        <f>IFERROR(VLOOKUP(B19,'Egyéni lista'!$B$4:$L$263,3,0),0)</f>
        <v>Ig. nő</v>
      </c>
      <c r="E19" s="7">
        <f>IFERROR(VLOOKUP(B19,'Egyéni lista'!$B$4:$L$263,4,0),0)</f>
        <v>135</v>
      </c>
      <c r="F19" s="7">
        <f>IFERROR(VLOOKUP(B19,'Egyéni lista'!$B$4:$L$263,5,0),0)</f>
        <v>128</v>
      </c>
      <c r="G19" s="7">
        <f>IFERROR(VLOOKUP(B19,'Egyéni lista'!$B$4:$L$263,6,0),0)</f>
        <v>144</v>
      </c>
      <c r="H19" s="7">
        <f>IFERROR(VLOOKUP(B19,'Egyéni lista'!$B$4:$L$263,7,0),0)</f>
        <v>123</v>
      </c>
      <c r="I19" s="124">
        <f>IFERROR(VLOOKUP(B19,'Egyéni lista'!$B$4:$L$263,8,0),0)</f>
        <v>347</v>
      </c>
      <c r="J19" s="132">
        <f>IFERROR(VLOOKUP(B19,'Egyéni lista'!$B$4:$L$263,9,0),0)</f>
        <v>183</v>
      </c>
      <c r="K19" s="26">
        <f>IFERROR(VLOOKUP(B19,'Egyéni lista'!$B$4:$L$263,10,0),0)</f>
        <v>530</v>
      </c>
      <c r="L19" s="87">
        <f>IFERROR(VLOOKUP(B19,'Egyéni lista'!$B$4:$L$263,11,0),0)</f>
        <v>4</v>
      </c>
    </row>
    <row r="20" spans="1:12" ht="15" customHeight="1" x14ac:dyDescent="0.25">
      <c r="A20" s="80" t="s">
        <v>32</v>
      </c>
      <c r="B20" s="66" t="s">
        <v>514</v>
      </c>
      <c r="C20" s="81" t="str">
        <f>IFERROR(VLOOKUP(B20,'Egyéni lista'!$B$4:$L$263,2,0),0)</f>
        <v>BKV 1</v>
      </c>
      <c r="D20" s="82" t="str">
        <f>IFERROR(VLOOKUP(B20,'Egyéni lista'!$B$4:$L$263,3,0),0)</f>
        <v>Ig. nő</v>
      </c>
      <c r="E20" s="7">
        <f>IFERROR(VLOOKUP(B20,'Egyéni lista'!$B$4:$L$263,4,0),0)</f>
        <v>140</v>
      </c>
      <c r="F20" s="7">
        <f>IFERROR(VLOOKUP(B20,'Egyéni lista'!$B$4:$L$263,5,0),0)</f>
        <v>109</v>
      </c>
      <c r="G20" s="7">
        <f>IFERROR(VLOOKUP(B20,'Egyéni lista'!$B$4:$L$263,6,0),0)</f>
        <v>140</v>
      </c>
      <c r="H20" s="7">
        <f>IFERROR(VLOOKUP(B20,'Egyéni lista'!$B$4:$L$263,7,0),0)</f>
        <v>139</v>
      </c>
      <c r="I20" s="124">
        <f>IFERROR(VLOOKUP(B20,'Egyéni lista'!$B$4:$L$263,8,0),0)</f>
        <v>360</v>
      </c>
      <c r="J20" s="132">
        <f>IFERROR(VLOOKUP(B20,'Egyéni lista'!$B$4:$L$263,9,0),0)</f>
        <v>168</v>
      </c>
      <c r="K20" s="26">
        <f>IFERROR(VLOOKUP(B20,'Egyéni lista'!$B$4:$L$263,10,0),0)</f>
        <v>528</v>
      </c>
      <c r="L20" s="87">
        <f>IFERROR(VLOOKUP(B20,'Egyéni lista'!$B$4:$L$263,11,0),0)</f>
        <v>12</v>
      </c>
    </row>
    <row r="21" spans="1:12" ht="15" customHeight="1" x14ac:dyDescent="0.25">
      <c r="A21" s="80" t="s">
        <v>33</v>
      </c>
      <c r="B21" s="66" t="s">
        <v>516</v>
      </c>
      <c r="C21" s="81" t="str">
        <f>IFERROR(VLOOKUP(B21,'Egyéni lista'!$B$4:$L$263,2,0),0)</f>
        <v>BKV 1</v>
      </c>
      <c r="D21" s="82" t="str">
        <f>IFERROR(VLOOKUP(B21,'Egyéni lista'!$B$4:$L$263,3,0),0)</f>
        <v>Ig. nő</v>
      </c>
      <c r="E21" s="7">
        <f>IFERROR(VLOOKUP(B21,'Egyéni lista'!$B$4:$L$263,4,0),0)</f>
        <v>126</v>
      </c>
      <c r="F21" s="7">
        <f>IFERROR(VLOOKUP(B21,'Egyéni lista'!$B$4:$L$263,5,0),0)</f>
        <v>146</v>
      </c>
      <c r="G21" s="7">
        <f>IFERROR(VLOOKUP(B21,'Egyéni lista'!$B$4:$L$263,6,0),0)</f>
        <v>126</v>
      </c>
      <c r="H21" s="7">
        <f>IFERROR(VLOOKUP(B21,'Egyéni lista'!$B$4:$L$263,7,0),0)</f>
        <v>127</v>
      </c>
      <c r="I21" s="124">
        <f>IFERROR(VLOOKUP(B21,'Egyéni lista'!$B$4:$L$263,8,0),0)</f>
        <v>353</v>
      </c>
      <c r="J21" s="132">
        <f>IFERROR(VLOOKUP(B21,'Egyéni lista'!$B$4:$L$263,9,0),0)</f>
        <v>172</v>
      </c>
      <c r="K21" s="26">
        <f>IFERROR(VLOOKUP(B21,'Egyéni lista'!$B$4:$L$263,10,0),0)</f>
        <v>525</v>
      </c>
      <c r="L21" s="87">
        <f>IFERROR(VLOOKUP(B21,'Egyéni lista'!$B$4:$L$263,11,0),0)</f>
        <v>7</v>
      </c>
    </row>
    <row r="22" spans="1:12" ht="15" customHeight="1" x14ac:dyDescent="0.2">
      <c r="A22" s="80" t="s">
        <v>34</v>
      </c>
      <c r="B22" s="234" t="s">
        <v>540</v>
      </c>
      <c r="C22" s="81" t="str">
        <f>IFERROR(VLOOKUP(B22,'Egyéni lista'!$B$4:$L$263,2,0),0)</f>
        <v>Ipartechnika Győr SE 2</v>
      </c>
      <c r="D22" s="82" t="str">
        <f>IFERROR(VLOOKUP(B22,'Egyéni lista'!$B$4:$L$263,3,0),0)</f>
        <v>Ig. nő</v>
      </c>
      <c r="E22" s="7">
        <f>IFERROR(VLOOKUP(B22,'Egyéni lista'!$B$4:$L$263,4,0),0)</f>
        <v>128</v>
      </c>
      <c r="F22" s="7">
        <f>IFERROR(VLOOKUP(B22,'Egyéni lista'!$B$4:$L$263,5,0),0)</f>
        <v>133</v>
      </c>
      <c r="G22" s="7">
        <f>IFERROR(VLOOKUP(B22,'Egyéni lista'!$B$4:$L$263,6,0),0)</f>
        <v>127</v>
      </c>
      <c r="H22" s="7">
        <f>IFERROR(VLOOKUP(B22,'Egyéni lista'!$B$4:$L$263,7,0),0)</f>
        <v>137</v>
      </c>
      <c r="I22" s="124">
        <f>IFERROR(VLOOKUP(B22,'Egyéni lista'!$B$4:$L$263,8,0),0)</f>
        <v>358</v>
      </c>
      <c r="J22" s="132">
        <f>IFERROR(VLOOKUP(B22,'Egyéni lista'!$B$4:$L$263,9,0),0)</f>
        <v>167</v>
      </c>
      <c r="K22" s="26">
        <f>IFERROR(VLOOKUP(B22,'Egyéni lista'!$B$4:$L$263,10,0),0)</f>
        <v>525</v>
      </c>
      <c r="L22" s="87">
        <f>IFERROR(VLOOKUP(B22,'Egyéni lista'!$B$4:$L$263,11,0),0)</f>
        <v>4</v>
      </c>
    </row>
    <row r="23" spans="1:12" ht="15.75" customHeight="1" x14ac:dyDescent="0.25">
      <c r="A23" s="80" t="s">
        <v>35</v>
      </c>
      <c r="B23" s="165" t="s">
        <v>334</v>
      </c>
      <c r="C23" s="81" t="str">
        <f>IFERROR(VLOOKUP(B23,'Egyéni lista'!$B$4:$L$263,2,0),0)</f>
        <v>Rába ETO Győr SE</v>
      </c>
      <c r="D23" s="82" t="str">
        <f>IFERROR(VLOOKUP(B23,'Egyéni lista'!$B$4:$L$263,3,0),0)</f>
        <v>Ig. nő</v>
      </c>
      <c r="E23" s="7">
        <f>IFERROR(VLOOKUP(B23,'Egyéni lista'!$B$4:$L$263,4,0),0)</f>
        <v>147</v>
      </c>
      <c r="F23" s="7">
        <f>IFERROR(VLOOKUP(B23,'Egyéni lista'!$B$4:$L$263,5,0),0)</f>
        <v>127</v>
      </c>
      <c r="G23" s="7">
        <f>IFERROR(VLOOKUP(B23,'Egyéni lista'!$B$4:$L$263,6,0),0)</f>
        <v>132</v>
      </c>
      <c r="H23" s="7">
        <f>IFERROR(VLOOKUP(B23,'Egyéni lista'!$B$4:$L$263,7,0),0)</f>
        <v>117</v>
      </c>
      <c r="I23" s="124">
        <f>IFERROR(VLOOKUP(B23,'Egyéni lista'!$B$4:$L$263,8,0),0)</f>
        <v>359</v>
      </c>
      <c r="J23" s="132">
        <f>IFERROR(VLOOKUP(B23,'Egyéni lista'!$B$4:$L$263,9,0),0)</f>
        <v>164</v>
      </c>
      <c r="K23" s="26">
        <f>IFERROR(VLOOKUP(B23,'Egyéni lista'!$B$4:$L$263,10,0),0)</f>
        <v>523</v>
      </c>
      <c r="L23" s="87">
        <f>IFERROR(VLOOKUP(B23,'Egyéni lista'!$B$4:$L$263,11,0),0)</f>
        <v>6</v>
      </c>
    </row>
    <row r="24" spans="1:12" ht="15" customHeight="1" x14ac:dyDescent="0.2">
      <c r="A24" s="80" t="s">
        <v>36</v>
      </c>
      <c r="B24" s="234" t="s">
        <v>544</v>
      </c>
      <c r="C24" s="81" t="str">
        <f>IFERROR(VLOOKUP(B24,'Egyéni lista'!$B$4:$L$263,2,0),0)</f>
        <v>Ipartechnika Győr SE 2</v>
      </c>
      <c r="D24" s="82" t="str">
        <f>IFERROR(VLOOKUP(B24,'Egyéni lista'!$B$4:$L$263,3,0),0)</f>
        <v>Ig. nő</v>
      </c>
      <c r="E24" s="7">
        <f>IFERROR(VLOOKUP(B24,'Egyéni lista'!$B$4:$L$263,4,0),0)</f>
        <v>133</v>
      </c>
      <c r="F24" s="7">
        <f>IFERROR(VLOOKUP(B24,'Egyéni lista'!$B$4:$L$263,5,0),0)</f>
        <v>137</v>
      </c>
      <c r="G24" s="7">
        <f>IFERROR(VLOOKUP(B24,'Egyéni lista'!$B$4:$L$263,6,0),0)</f>
        <v>117</v>
      </c>
      <c r="H24" s="7">
        <f>IFERROR(VLOOKUP(B24,'Egyéni lista'!$B$4:$L$263,7,0),0)</f>
        <v>134</v>
      </c>
      <c r="I24" s="124">
        <f>IFERROR(VLOOKUP(B24,'Egyéni lista'!$B$4:$L$263,8,0),0)</f>
        <v>355</v>
      </c>
      <c r="J24" s="132">
        <f>IFERROR(VLOOKUP(B24,'Egyéni lista'!$B$4:$L$263,9,0),0)</f>
        <v>166</v>
      </c>
      <c r="K24" s="26">
        <f>IFERROR(VLOOKUP(B24,'Egyéni lista'!$B$4:$L$263,10,0),0)</f>
        <v>521</v>
      </c>
      <c r="L24" s="87">
        <f>IFERROR(VLOOKUP(B24,'Egyéni lista'!$B$4:$L$263,11,0),0)</f>
        <v>5</v>
      </c>
    </row>
    <row r="25" spans="1:12" ht="15" customHeight="1" x14ac:dyDescent="0.25">
      <c r="A25" s="80" t="s">
        <v>37</v>
      </c>
      <c r="B25" s="66" t="s">
        <v>496</v>
      </c>
      <c r="C25" s="81" t="str">
        <f>IFERROR(VLOOKUP(B25,'Egyéni lista'!$B$4:$L$263,2,0),0)</f>
        <v>MAXIM</v>
      </c>
      <c r="D25" s="82" t="str">
        <f>IFERROR(VLOOKUP(B25,'Egyéni lista'!$B$4:$L$263,3,0),0)</f>
        <v>Ig. nő</v>
      </c>
      <c r="E25" s="7">
        <f>IFERROR(VLOOKUP(B25,'Egyéni lista'!$B$4:$L$263,4,0),0)</f>
        <v>140</v>
      </c>
      <c r="F25" s="7">
        <f>IFERROR(VLOOKUP(B25,'Egyéni lista'!$B$4:$L$263,5,0),0)</f>
        <v>133</v>
      </c>
      <c r="G25" s="7">
        <f>IFERROR(VLOOKUP(B25,'Egyéni lista'!$B$4:$L$263,6,0),0)</f>
        <v>133</v>
      </c>
      <c r="H25" s="7">
        <f>IFERROR(VLOOKUP(B25,'Egyéni lista'!$B$4:$L$263,7,0),0)</f>
        <v>109</v>
      </c>
      <c r="I25" s="124">
        <f>IFERROR(VLOOKUP(B25,'Egyéni lista'!$B$4:$L$263,8,0),0)</f>
        <v>352</v>
      </c>
      <c r="J25" s="132">
        <f>IFERROR(VLOOKUP(B25,'Egyéni lista'!$B$4:$L$263,9,0),0)</f>
        <v>163</v>
      </c>
      <c r="K25" s="26">
        <f>IFERROR(VLOOKUP(B25,'Egyéni lista'!$B$4:$L$263,10,0),0)</f>
        <v>515</v>
      </c>
      <c r="L25" s="87">
        <f>IFERROR(VLOOKUP(B25,'Egyéni lista'!$B$4:$L$263,11,0),0)</f>
        <v>9</v>
      </c>
    </row>
    <row r="26" spans="1:12" ht="15" customHeight="1" x14ac:dyDescent="0.2">
      <c r="A26" s="80" t="s">
        <v>38</v>
      </c>
      <c r="B26" s="78" t="s">
        <v>374</v>
      </c>
      <c r="C26" s="81" t="str">
        <f>IFERROR(VLOOKUP(B26,'Egyéni lista'!$B$4:$L$263,2,0),0)</f>
        <v>Tatabánya</v>
      </c>
      <c r="D26" s="82" t="str">
        <f>IFERROR(VLOOKUP(B26,'Egyéni lista'!$B$4:$L$263,3,0),0)</f>
        <v>Ig. nő</v>
      </c>
      <c r="E26" s="7">
        <f>IFERROR(VLOOKUP(B26,'Egyéni lista'!$B$4:$L$263,4,0),0)</f>
        <v>126</v>
      </c>
      <c r="F26" s="7">
        <f>IFERROR(VLOOKUP(B26,'Egyéni lista'!$B$4:$L$263,5,0),0)</f>
        <v>127</v>
      </c>
      <c r="G26" s="7">
        <f>IFERROR(VLOOKUP(B26,'Egyéni lista'!$B$4:$L$263,6,0),0)</f>
        <v>129</v>
      </c>
      <c r="H26" s="7">
        <f>IFERROR(VLOOKUP(B26,'Egyéni lista'!$B$4:$L$263,7,0),0)</f>
        <v>132</v>
      </c>
      <c r="I26" s="124">
        <f>IFERROR(VLOOKUP(B26,'Egyéni lista'!$B$4:$L$263,8,0),0)</f>
        <v>364</v>
      </c>
      <c r="J26" s="132">
        <f>IFERROR(VLOOKUP(B26,'Egyéni lista'!$B$4:$L$263,9,0),0)</f>
        <v>150</v>
      </c>
      <c r="K26" s="26">
        <f>IFERROR(VLOOKUP(B26,'Egyéni lista'!$B$4:$L$263,10,0),0)</f>
        <v>514</v>
      </c>
      <c r="L26" s="87">
        <f>IFERROR(VLOOKUP(B26,'Egyéni lista'!$B$4:$L$263,11,0),0)</f>
        <v>8</v>
      </c>
    </row>
    <row r="27" spans="1:12" ht="15" customHeight="1" x14ac:dyDescent="0.25">
      <c r="A27" s="80" t="s">
        <v>39</v>
      </c>
      <c r="B27" s="165" t="s">
        <v>434</v>
      </c>
      <c r="C27" s="81" t="str">
        <f>IFERROR(VLOOKUP(B27,'Egyéni lista'!$B$4:$L$263,2,0),0)</f>
        <v>Egyéni</v>
      </c>
      <c r="D27" s="82" t="str">
        <f>IFERROR(VLOOKUP(B27,'Egyéni lista'!$B$4:$L$263,3,0),0)</f>
        <v>Ig. nő</v>
      </c>
      <c r="E27" s="7">
        <f>IFERROR(VLOOKUP(B27,'Egyéni lista'!$B$4:$L$263,4,0),0)</f>
        <v>134</v>
      </c>
      <c r="F27" s="7">
        <f>IFERROR(VLOOKUP(B27,'Egyéni lista'!$B$4:$L$263,5,0),0)</f>
        <v>131</v>
      </c>
      <c r="G27" s="7">
        <f>IFERROR(VLOOKUP(B27,'Egyéni lista'!$B$4:$L$263,6,0),0)</f>
        <v>120</v>
      </c>
      <c r="H27" s="7">
        <f>IFERROR(VLOOKUP(B27,'Egyéni lista'!$B$4:$L$263,7,0),0)</f>
        <v>124</v>
      </c>
      <c r="I27" s="124">
        <f>IFERROR(VLOOKUP(B27,'Egyéni lista'!$B$4:$L$263,8,0),0)</f>
        <v>352</v>
      </c>
      <c r="J27" s="132">
        <f>IFERROR(VLOOKUP(B27,'Egyéni lista'!$B$4:$L$263,9,0),0)</f>
        <v>157</v>
      </c>
      <c r="K27" s="26">
        <f>IFERROR(VLOOKUP(B27,'Egyéni lista'!$B$4:$L$263,10,0),0)</f>
        <v>509</v>
      </c>
      <c r="L27" s="87">
        <f>IFERROR(VLOOKUP(B27,'Egyéni lista'!$B$4:$L$263,11,0),0)</f>
        <v>2</v>
      </c>
    </row>
    <row r="28" spans="1:12" ht="15" customHeight="1" x14ac:dyDescent="0.25">
      <c r="A28" s="80" t="s">
        <v>40</v>
      </c>
      <c r="B28" s="66" t="s">
        <v>517</v>
      </c>
      <c r="C28" s="81" t="str">
        <f>IFERROR(VLOOKUP(B28,'Egyéni lista'!$B$4:$L$263,2,0),0)</f>
        <v>BKV 1</v>
      </c>
      <c r="D28" s="82" t="str">
        <f>IFERROR(VLOOKUP(B28,'Egyéni lista'!$B$4:$L$263,3,0),0)</f>
        <v>Ig. nő</v>
      </c>
      <c r="E28" s="7">
        <f>IFERROR(VLOOKUP(B28,'Egyéni lista'!$B$4:$L$263,4,0),0)</f>
        <v>123</v>
      </c>
      <c r="F28" s="7">
        <f>IFERROR(VLOOKUP(B28,'Egyéni lista'!$B$4:$L$263,5,0),0)</f>
        <v>139</v>
      </c>
      <c r="G28" s="7">
        <f>IFERROR(VLOOKUP(B28,'Egyéni lista'!$B$4:$L$263,6,0),0)</f>
        <v>121</v>
      </c>
      <c r="H28" s="7">
        <f>IFERROR(VLOOKUP(B28,'Egyéni lista'!$B$4:$L$263,7,0),0)</f>
        <v>125</v>
      </c>
      <c r="I28" s="124">
        <f>IFERROR(VLOOKUP(B28,'Egyéni lista'!$B$4:$L$263,8,0),0)</f>
        <v>348</v>
      </c>
      <c r="J28" s="132">
        <f>IFERROR(VLOOKUP(B28,'Egyéni lista'!$B$4:$L$263,9,0),0)</f>
        <v>160</v>
      </c>
      <c r="K28" s="26">
        <f>IFERROR(VLOOKUP(B28,'Egyéni lista'!$B$4:$L$263,10,0),0)</f>
        <v>508</v>
      </c>
      <c r="L28" s="87">
        <f>IFERROR(VLOOKUP(B28,'Egyéni lista'!$B$4:$L$263,11,0),0)</f>
        <v>10</v>
      </c>
    </row>
    <row r="29" spans="1:12" ht="15" customHeight="1" x14ac:dyDescent="0.25">
      <c r="A29" s="80" t="s">
        <v>41</v>
      </c>
      <c r="B29" s="66" t="s">
        <v>506</v>
      </c>
      <c r="C29" s="81" t="str">
        <f>IFERROR(VLOOKUP(B29,'Egyéni lista'!$B$4:$L$263,2,0),0)</f>
        <v>Rákoshegyi VSE</v>
      </c>
      <c r="D29" s="82" t="str">
        <f>IFERROR(VLOOKUP(B29,'Egyéni lista'!$B$4:$L$263,3,0),0)</f>
        <v>Ig. nő</v>
      </c>
      <c r="E29" s="7">
        <f>IFERROR(VLOOKUP(B29,'Egyéni lista'!$B$4:$L$263,4,0),0)</f>
        <v>136</v>
      </c>
      <c r="F29" s="7">
        <f>IFERROR(VLOOKUP(B29,'Egyéni lista'!$B$4:$L$263,5,0),0)</f>
        <v>126</v>
      </c>
      <c r="G29" s="7">
        <f>IFERROR(VLOOKUP(B29,'Egyéni lista'!$B$4:$L$263,6,0),0)</f>
        <v>127</v>
      </c>
      <c r="H29" s="7">
        <f>IFERROR(VLOOKUP(B29,'Egyéni lista'!$B$4:$L$263,7,0),0)</f>
        <v>115</v>
      </c>
      <c r="I29" s="124">
        <f>IFERROR(VLOOKUP(B29,'Egyéni lista'!$B$4:$L$263,8,0),0)</f>
        <v>354</v>
      </c>
      <c r="J29" s="132">
        <f>IFERROR(VLOOKUP(B29,'Egyéni lista'!$B$4:$L$263,9,0),0)</f>
        <v>150</v>
      </c>
      <c r="K29" s="26">
        <f>IFERROR(VLOOKUP(B29,'Egyéni lista'!$B$4:$L$263,10,0),0)</f>
        <v>504</v>
      </c>
      <c r="L29" s="87">
        <f>IFERROR(VLOOKUP(B29,'Egyéni lista'!$B$4:$L$263,11,0),0)</f>
        <v>3</v>
      </c>
    </row>
    <row r="30" spans="1:12" ht="15" customHeight="1" x14ac:dyDescent="0.25">
      <c r="A30" s="80" t="s">
        <v>42</v>
      </c>
      <c r="B30" s="171" t="s">
        <v>413</v>
      </c>
      <c r="C30" s="81" t="str">
        <f>IFERROR(VLOOKUP(B30,'Egyéni lista'!$B$4:$L$263,2,0),0)</f>
        <v>BKV 1</v>
      </c>
      <c r="D30" s="82" t="str">
        <f>IFERROR(VLOOKUP(B30,'Egyéni lista'!$B$4:$L$263,3,0),0)</f>
        <v>Ig. nő</v>
      </c>
      <c r="E30" s="7">
        <f>IFERROR(VLOOKUP(B30,'Egyéni lista'!$B$4:$L$263,4,0),0)</f>
        <v>111</v>
      </c>
      <c r="F30" s="7">
        <f>IFERROR(VLOOKUP(B30,'Egyéni lista'!$B$4:$L$263,5,0),0)</f>
        <v>139</v>
      </c>
      <c r="G30" s="7">
        <f>IFERROR(VLOOKUP(B30,'Egyéni lista'!$B$4:$L$263,6,0),0)</f>
        <v>127</v>
      </c>
      <c r="H30" s="7">
        <f>IFERROR(VLOOKUP(B30,'Egyéni lista'!$B$4:$L$263,7,0),0)</f>
        <v>124</v>
      </c>
      <c r="I30" s="124">
        <f>IFERROR(VLOOKUP(B30,'Egyéni lista'!$B$4:$L$263,8,0),0)</f>
        <v>346</v>
      </c>
      <c r="J30" s="132">
        <f>IFERROR(VLOOKUP(B30,'Egyéni lista'!$B$4:$L$263,9,0),0)</f>
        <v>155</v>
      </c>
      <c r="K30" s="26">
        <f>IFERROR(VLOOKUP(B30,'Egyéni lista'!$B$4:$L$263,10,0),0)</f>
        <v>501</v>
      </c>
      <c r="L30" s="87">
        <f>IFERROR(VLOOKUP(B30,'Egyéni lista'!$B$4:$L$263,11,0),0)</f>
        <v>8</v>
      </c>
    </row>
    <row r="31" spans="1:12" ht="15.75" customHeight="1" x14ac:dyDescent="0.25">
      <c r="A31" s="80" t="s">
        <v>43</v>
      </c>
      <c r="B31" s="101" t="s">
        <v>493</v>
      </c>
      <c r="C31" s="81" t="str">
        <f>IFERROR(VLOOKUP(B31,'Egyéni lista'!$B$4:$L$263,2,0),0)</f>
        <v>Sziklási Család</v>
      </c>
      <c r="D31" s="82" t="str">
        <f>IFERROR(VLOOKUP(B31,'Egyéni lista'!$B$4:$L$263,3,0),0)</f>
        <v>Ig. nő</v>
      </c>
      <c r="E31" s="7">
        <f>IFERROR(VLOOKUP(B31,'Egyéni lista'!$B$4:$L$263,4,0),0)</f>
        <v>116</v>
      </c>
      <c r="F31" s="7">
        <f>IFERROR(VLOOKUP(B31,'Egyéni lista'!$B$4:$L$263,5,0),0)</f>
        <v>135</v>
      </c>
      <c r="G31" s="7">
        <f>IFERROR(VLOOKUP(B31,'Egyéni lista'!$B$4:$L$263,6,0),0)</f>
        <v>123</v>
      </c>
      <c r="H31" s="7">
        <f>IFERROR(VLOOKUP(B31,'Egyéni lista'!$B$4:$L$263,7,0),0)</f>
        <v>126</v>
      </c>
      <c r="I31" s="124">
        <f>IFERROR(VLOOKUP(B31,'Egyéni lista'!$B$4:$L$263,8,0),0)</f>
        <v>343</v>
      </c>
      <c r="J31" s="132">
        <f>IFERROR(VLOOKUP(B31,'Egyéni lista'!$B$4:$L$263,9,0),0)</f>
        <v>157</v>
      </c>
      <c r="K31" s="26">
        <f>IFERROR(VLOOKUP(B31,'Egyéni lista'!$B$4:$L$263,10,0),0)</f>
        <v>500</v>
      </c>
      <c r="L31" s="87">
        <f>IFERROR(VLOOKUP(B31,'Egyéni lista'!$B$4:$L$263,11,0),0)</f>
        <v>9</v>
      </c>
    </row>
    <row r="32" spans="1:12" ht="15" customHeight="1" x14ac:dyDescent="0.2">
      <c r="A32" s="80" t="s">
        <v>44</v>
      </c>
      <c r="B32" s="227" t="s">
        <v>539</v>
      </c>
      <c r="C32" s="81" t="str">
        <f>IFERROR(VLOOKUP(B32,'Egyéni lista'!$B$4:$L$263,2,0),0)</f>
        <v>Ipartechnika Győr SE 2</v>
      </c>
      <c r="D32" s="82" t="str">
        <f>IFERROR(VLOOKUP(B32,'Egyéni lista'!$B$4:$L$263,3,0),0)</f>
        <v>Ig. nő</v>
      </c>
      <c r="E32" s="7">
        <f>IFERROR(VLOOKUP(B32,'Egyéni lista'!$B$4:$L$263,4,0),0)</f>
        <v>112</v>
      </c>
      <c r="F32" s="7">
        <f>IFERROR(VLOOKUP(B32,'Egyéni lista'!$B$4:$L$263,5,0),0)</f>
        <v>126</v>
      </c>
      <c r="G32" s="7">
        <f>IFERROR(VLOOKUP(B32,'Egyéni lista'!$B$4:$L$263,6,0),0)</f>
        <v>125</v>
      </c>
      <c r="H32" s="7">
        <f>IFERROR(VLOOKUP(B32,'Egyéni lista'!$B$4:$L$263,7,0),0)</f>
        <v>135</v>
      </c>
      <c r="I32" s="124">
        <f>IFERROR(VLOOKUP(B32,'Egyéni lista'!$B$4:$L$263,8,0),0)</f>
        <v>333</v>
      </c>
      <c r="J32" s="132">
        <f>IFERROR(VLOOKUP(B32,'Egyéni lista'!$B$4:$L$263,9,0),0)</f>
        <v>165</v>
      </c>
      <c r="K32" s="26">
        <f>IFERROR(VLOOKUP(B32,'Egyéni lista'!$B$4:$L$263,10,0),0)</f>
        <v>498</v>
      </c>
      <c r="L32" s="87">
        <f>IFERROR(VLOOKUP(B32,'Egyéni lista'!$B$4:$L$263,11,0),0)</f>
        <v>5</v>
      </c>
    </row>
    <row r="33" spans="1:12" ht="15" customHeight="1" x14ac:dyDescent="0.25">
      <c r="A33" s="80" t="s">
        <v>45</v>
      </c>
      <c r="B33" s="101" t="s">
        <v>505</v>
      </c>
      <c r="C33" s="81" t="str">
        <f>IFERROR(VLOOKUP(B33,'Egyéni lista'!$B$4:$L$263,2,0),0)</f>
        <v>Rákoshegyi VSE</v>
      </c>
      <c r="D33" s="82" t="str">
        <f>IFERROR(VLOOKUP(B33,'Egyéni lista'!$B$4:$L$263,3,0),0)</f>
        <v>Ig. nő</v>
      </c>
      <c r="E33" s="7">
        <f>IFERROR(VLOOKUP(B33,'Egyéni lista'!$B$4:$L$263,4,0),0)</f>
        <v>124</v>
      </c>
      <c r="F33" s="7">
        <f>IFERROR(VLOOKUP(B33,'Egyéni lista'!$B$4:$L$263,5,0),0)</f>
        <v>121</v>
      </c>
      <c r="G33" s="7">
        <f>IFERROR(VLOOKUP(B33,'Egyéni lista'!$B$4:$L$263,6,0),0)</f>
        <v>133</v>
      </c>
      <c r="H33" s="7">
        <f>IFERROR(VLOOKUP(B33,'Egyéni lista'!$B$4:$L$263,7,0),0)</f>
        <v>117</v>
      </c>
      <c r="I33" s="124">
        <f>IFERROR(VLOOKUP(B33,'Egyéni lista'!$B$4:$L$263,8,0),0)</f>
        <v>357</v>
      </c>
      <c r="J33" s="132">
        <f>IFERROR(VLOOKUP(B33,'Egyéni lista'!$B$4:$L$263,9,0),0)</f>
        <v>138</v>
      </c>
      <c r="K33" s="26">
        <f>IFERROR(VLOOKUP(B33,'Egyéni lista'!$B$4:$L$263,10,0),0)</f>
        <v>495</v>
      </c>
      <c r="L33" s="87">
        <f>IFERROR(VLOOKUP(B33,'Egyéni lista'!$B$4:$L$263,11,0),0)</f>
        <v>9</v>
      </c>
    </row>
    <row r="34" spans="1:12" ht="15" customHeight="1" x14ac:dyDescent="0.25">
      <c r="A34" s="80" t="s">
        <v>46</v>
      </c>
      <c r="B34" s="101" t="s">
        <v>520</v>
      </c>
      <c r="C34" s="81" t="str">
        <f>IFERROR(VLOOKUP(B34,'Egyéni lista'!$B$4:$L$263,2,0),0)</f>
        <v>Pápai Vasas</v>
      </c>
      <c r="D34" s="82" t="str">
        <f>IFERROR(VLOOKUP(B34,'Egyéni lista'!$B$4:$L$263,3,0),0)</f>
        <v>Ig. nő</v>
      </c>
      <c r="E34" s="7">
        <f>IFERROR(VLOOKUP(B34,'Egyéni lista'!$B$4:$L$263,4,0),0)</f>
        <v>133</v>
      </c>
      <c r="F34" s="7">
        <f>IFERROR(VLOOKUP(B34,'Egyéni lista'!$B$4:$L$263,5,0),0)</f>
        <v>125</v>
      </c>
      <c r="G34" s="7">
        <f>IFERROR(VLOOKUP(B34,'Egyéni lista'!$B$4:$L$263,6,0),0)</f>
        <v>121</v>
      </c>
      <c r="H34" s="7">
        <f>IFERROR(VLOOKUP(B34,'Egyéni lista'!$B$4:$L$263,7,0),0)</f>
        <v>112</v>
      </c>
      <c r="I34" s="124">
        <f>IFERROR(VLOOKUP(B34,'Egyéni lista'!$B$4:$L$263,8,0),0)</f>
        <v>356</v>
      </c>
      <c r="J34" s="132">
        <f>IFERROR(VLOOKUP(B34,'Egyéni lista'!$B$4:$L$263,9,0),0)</f>
        <v>135</v>
      </c>
      <c r="K34" s="26">
        <f>IFERROR(VLOOKUP(B34,'Egyéni lista'!$B$4:$L$263,10,0),0)</f>
        <v>491</v>
      </c>
      <c r="L34" s="87">
        <f>IFERROR(VLOOKUP(B34,'Egyéni lista'!$B$4:$L$263,11,0),0)</f>
        <v>16</v>
      </c>
    </row>
    <row r="35" spans="1:12" ht="15.75" customHeight="1" x14ac:dyDescent="0.2">
      <c r="A35" s="80" t="s">
        <v>47</v>
      </c>
      <c r="B35" s="227" t="s">
        <v>541</v>
      </c>
      <c r="C35" s="81" t="str">
        <f>IFERROR(VLOOKUP(B35,'Egyéni lista'!$B$4:$L$263,2,0),0)</f>
        <v>Ipartechnika Győr SE 2</v>
      </c>
      <c r="D35" s="82" t="str">
        <f>IFERROR(VLOOKUP(B35,'Egyéni lista'!$B$4:$L$263,3,0),0)</f>
        <v>Ig. nő</v>
      </c>
      <c r="E35" s="7">
        <f>IFERROR(VLOOKUP(B35,'Egyéni lista'!$B$4:$L$263,4,0),0)</f>
        <v>123</v>
      </c>
      <c r="F35" s="7">
        <f>IFERROR(VLOOKUP(B35,'Egyéni lista'!$B$4:$L$263,5,0),0)</f>
        <v>127</v>
      </c>
      <c r="G35" s="7">
        <f>IFERROR(VLOOKUP(B35,'Egyéni lista'!$B$4:$L$263,6,0),0)</f>
        <v>124</v>
      </c>
      <c r="H35" s="7">
        <f>IFERROR(VLOOKUP(B35,'Egyéni lista'!$B$4:$L$263,7,0),0)</f>
        <v>116</v>
      </c>
      <c r="I35" s="124">
        <f>IFERROR(VLOOKUP(B35,'Egyéni lista'!$B$4:$L$263,8,0),0)</f>
        <v>346</v>
      </c>
      <c r="J35" s="132">
        <f>IFERROR(VLOOKUP(B35,'Egyéni lista'!$B$4:$L$263,9,0),0)</f>
        <v>144</v>
      </c>
      <c r="K35" s="26">
        <f>IFERROR(VLOOKUP(B35,'Egyéni lista'!$B$4:$L$263,10,0),0)</f>
        <v>490</v>
      </c>
      <c r="L35" s="87">
        <f>IFERROR(VLOOKUP(B35,'Egyéni lista'!$B$4:$L$263,11,0),0)</f>
        <v>6</v>
      </c>
    </row>
    <row r="36" spans="1:12" ht="15" customHeight="1" x14ac:dyDescent="0.2">
      <c r="A36" s="80" t="s">
        <v>48</v>
      </c>
      <c r="B36" s="227" t="s">
        <v>542</v>
      </c>
      <c r="C36" s="81" t="str">
        <f>IFERROR(VLOOKUP(B36,'Egyéni lista'!$B$4:$L$263,2,0),0)</f>
        <v>Ipartechnika Győr SE</v>
      </c>
      <c r="D36" s="82" t="str">
        <f>IFERROR(VLOOKUP(B36,'Egyéni lista'!$B$4:$L$263,3,0),0)</f>
        <v>Ig. nő</v>
      </c>
      <c r="E36" s="7">
        <f>IFERROR(VLOOKUP(B36,'Egyéni lista'!$B$4:$L$263,4,0),0)</f>
        <v>142</v>
      </c>
      <c r="F36" s="7">
        <f>IFERROR(VLOOKUP(B36,'Egyéni lista'!$B$4:$L$263,5,0),0)</f>
        <v>88</v>
      </c>
      <c r="G36" s="7">
        <f>IFERROR(VLOOKUP(B36,'Egyéni lista'!$B$4:$L$263,6,0),0)</f>
        <v>124</v>
      </c>
      <c r="H36" s="7">
        <f>IFERROR(VLOOKUP(B36,'Egyéni lista'!$B$4:$L$263,7,0),0)</f>
        <v>135</v>
      </c>
      <c r="I36" s="124">
        <f>IFERROR(VLOOKUP(B36,'Egyéni lista'!$B$4:$L$263,8,0),0)</f>
        <v>340</v>
      </c>
      <c r="J36" s="132">
        <f>IFERROR(VLOOKUP(B36,'Egyéni lista'!$B$4:$L$263,9,0),0)</f>
        <v>149</v>
      </c>
      <c r="K36" s="26">
        <f>IFERROR(VLOOKUP(B36,'Egyéni lista'!$B$4:$L$263,10,0),0)</f>
        <v>489</v>
      </c>
      <c r="L36" s="87">
        <f>IFERROR(VLOOKUP(B36,'Egyéni lista'!$B$4:$L$263,11,0),0)</f>
        <v>11</v>
      </c>
    </row>
    <row r="37" spans="1:12" ht="15" customHeight="1" x14ac:dyDescent="0.25">
      <c r="A37" s="80" t="s">
        <v>49</v>
      </c>
      <c r="B37" s="101" t="s">
        <v>518</v>
      </c>
      <c r="C37" s="81" t="str">
        <f>IFERROR(VLOOKUP(B37,'Egyéni lista'!$B$4:$L$263,2,0),0)</f>
        <v xml:space="preserve">BKV </v>
      </c>
      <c r="D37" s="82" t="str">
        <f>IFERROR(VLOOKUP(B37,'Egyéni lista'!$B$4:$L$263,3,0),0)</f>
        <v>Ig. nő</v>
      </c>
      <c r="E37" s="7">
        <f>IFERROR(VLOOKUP(B37,'Egyéni lista'!$B$4:$L$263,4,0),0)</f>
        <v>104</v>
      </c>
      <c r="F37" s="7">
        <f>IFERROR(VLOOKUP(B37,'Egyéni lista'!$B$4:$L$263,5,0),0)</f>
        <v>123</v>
      </c>
      <c r="G37" s="7">
        <f>IFERROR(VLOOKUP(B37,'Egyéni lista'!$B$4:$L$263,6,0),0)</f>
        <v>125</v>
      </c>
      <c r="H37" s="7">
        <f>IFERROR(VLOOKUP(B37,'Egyéni lista'!$B$4:$L$263,7,0),0)</f>
        <v>127</v>
      </c>
      <c r="I37" s="124">
        <f>IFERROR(VLOOKUP(B37,'Egyéni lista'!$B$4:$L$263,8,0),0)</f>
        <v>299</v>
      </c>
      <c r="J37" s="132">
        <f>IFERROR(VLOOKUP(B37,'Egyéni lista'!$B$4:$L$263,9,0),0)</f>
        <v>180</v>
      </c>
      <c r="K37" s="26">
        <f>IFERROR(VLOOKUP(B37,'Egyéni lista'!$B$4:$L$263,10,0),0)</f>
        <v>479</v>
      </c>
      <c r="L37" s="87">
        <f>IFERROR(VLOOKUP(B37,'Egyéni lista'!$B$4:$L$263,11,0),0)</f>
        <v>6</v>
      </c>
    </row>
    <row r="38" spans="1:12" ht="15" customHeight="1" x14ac:dyDescent="0.25">
      <c r="A38" s="80" t="s">
        <v>50</v>
      </c>
      <c r="B38" s="171" t="s">
        <v>428</v>
      </c>
      <c r="C38" s="81" t="str">
        <f>IFERROR(VLOOKUP(B38,'Egyéni lista'!$B$4:$L$263,2,0),0)</f>
        <v>Bábolna</v>
      </c>
      <c r="D38" s="82" t="str">
        <f>IFERROR(VLOOKUP(B38,'Egyéni lista'!$B$4:$L$263,3,0),0)</f>
        <v>Ig. nő</v>
      </c>
      <c r="E38" s="7">
        <f>IFERROR(VLOOKUP(B38,'Egyéni lista'!$B$4:$L$263,4,0),0)</f>
        <v>101</v>
      </c>
      <c r="F38" s="7">
        <f>IFERROR(VLOOKUP(B38,'Egyéni lista'!$B$4:$L$263,5,0),0)</f>
        <v>127</v>
      </c>
      <c r="G38" s="7">
        <f>IFERROR(VLOOKUP(B38,'Egyéni lista'!$B$4:$L$263,6,0),0)</f>
        <v>110</v>
      </c>
      <c r="H38" s="7">
        <f>IFERROR(VLOOKUP(B38,'Egyéni lista'!$B$4:$L$263,7,0),0)</f>
        <v>126</v>
      </c>
      <c r="I38" s="124">
        <f>IFERROR(VLOOKUP(B38,'Egyéni lista'!$B$4:$L$263,8,0),0)</f>
        <v>337</v>
      </c>
      <c r="J38" s="132">
        <f>IFERROR(VLOOKUP(B38,'Egyéni lista'!$B$4:$L$263,9,0),0)</f>
        <v>127</v>
      </c>
      <c r="K38" s="26">
        <f>IFERROR(VLOOKUP(B38,'Egyéni lista'!$B$4:$L$263,10,0),0)</f>
        <v>464</v>
      </c>
      <c r="L38" s="87">
        <f>IFERROR(VLOOKUP(B38,'Egyéni lista'!$B$4:$L$263,11,0),0)</f>
        <v>11</v>
      </c>
    </row>
    <row r="39" spans="1:12" ht="15.75" customHeight="1" x14ac:dyDescent="0.25">
      <c r="A39" s="80" t="s">
        <v>51</v>
      </c>
      <c r="B39" s="101" t="s">
        <v>507</v>
      </c>
      <c r="C39" s="81" t="str">
        <f>IFERROR(VLOOKUP(B39,'Egyéni lista'!$B$4:$L$263,2,0),0)</f>
        <v>Rákoshegyi VSE</v>
      </c>
      <c r="D39" s="82" t="str">
        <f>IFERROR(VLOOKUP(B39,'Egyéni lista'!$B$4:$L$263,3,0),0)</f>
        <v>Ig. nő</v>
      </c>
      <c r="E39" s="7">
        <f>IFERROR(VLOOKUP(B39,'Egyéni lista'!$B$4:$L$263,4,0),0)</f>
        <v>101</v>
      </c>
      <c r="F39" s="7">
        <f>IFERROR(VLOOKUP(B39,'Egyéni lista'!$B$4:$L$263,5,0),0)</f>
        <v>120</v>
      </c>
      <c r="G39" s="7">
        <f>IFERROR(VLOOKUP(B39,'Egyéni lista'!$B$4:$L$263,6,0),0)</f>
        <v>113</v>
      </c>
      <c r="H39" s="7">
        <f>IFERROR(VLOOKUP(B39,'Egyéni lista'!$B$4:$L$263,7,0),0)</f>
        <v>129</v>
      </c>
      <c r="I39" s="124">
        <f>IFERROR(VLOOKUP(B39,'Egyéni lista'!$B$4:$L$263,8,0),0)</f>
        <v>336</v>
      </c>
      <c r="J39" s="132">
        <f>IFERROR(VLOOKUP(B39,'Egyéni lista'!$B$4:$L$263,9,0),0)</f>
        <v>127</v>
      </c>
      <c r="K39" s="26">
        <f>IFERROR(VLOOKUP(B39,'Egyéni lista'!$B$4:$L$263,10,0),0)</f>
        <v>463</v>
      </c>
      <c r="L39" s="87">
        <f>IFERROR(VLOOKUP(B39,'Egyéni lista'!$B$4:$L$263,11,0),0)</f>
        <v>13</v>
      </c>
    </row>
    <row r="40" spans="1:12" ht="15" customHeight="1" x14ac:dyDescent="0.25">
      <c r="A40" s="80" t="s">
        <v>52</v>
      </c>
      <c r="B40" s="165" t="s">
        <v>411</v>
      </c>
      <c r="C40" s="81" t="str">
        <f>IFERROR(VLOOKUP(B40,'Egyéni lista'!$B$4:$L$263,2,0),0)</f>
        <v>BKV</v>
      </c>
      <c r="D40" s="82" t="str">
        <f>IFERROR(VLOOKUP(B40,'Egyéni lista'!$B$4:$L$263,3,0),0)</f>
        <v>Ig. nő</v>
      </c>
      <c r="E40" s="7">
        <f>IFERROR(VLOOKUP(B40,'Egyéni lista'!$B$4:$L$263,4,0),0)</f>
        <v>105</v>
      </c>
      <c r="F40" s="7">
        <f>IFERROR(VLOOKUP(B40,'Egyéni lista'!$B$4:$L$263,5,0),0)</f>
        <v>108</v>
      </c>
      <c r="G40" s="7">
        <f>IFERROR(VLOOKUP(B40,'Egyéni lista'!$B$4:$L$263,6,0),0)</f>
        <v>137</v>
      </c>
      <c r="H40" s="7">
        <f>IFERROR(VLOOKUP(B40,'Egyéni lista'!$B$4:$L$263,7,0),0)</f>
        <v>113</v>
      </c>
      <c r="I40" s="124">
        <f>IFERROR(VLOOKUP(B40,'Egyéni lista'!$B$4:$L$263,8,0),0)</f>
        <v>341</v>
      </c>
      <c r="J40" s="132">
        <f>IFERROR(VLOOKUP(B40,'Egyéni lista'!$B$4:$L$263,9,0),0)</f>
        <v>122</v>
      </c>
      <c r="K40" s="26">
        <f>IFERROR(VLOOKUP(B40,'Egyéni lista'!$B$4:$L$263,10,0),0)</f>
        <v>463</v>
      </c>
      <c r="L40" s="87">
        <f>IFERROR(VLOOKUP(B40,'Egyéni lista'!$B$4:$L$263,11,0),0)</f>
        <v>10</v>
      </c>
    </row>
    <row r="41" spans="1:12" ht="15" customHeight="1" x14ac:dyDescent="0.25">
      <c r="A41" s="80" t="s">
        <v>53</v>
      </c>
      <c r="B41" s="165" t="s">
        <v>429</v>
      </c>
      <c r="C41" s="81" t="str">
        <f>IFERROR(VLOOKUP(B41,'Egyéni lista'!$B$4:$L$263,2,0),0)</f>
        <v>Bábolna</v>
      </c>
      <c r="D41" s="82" t="str">
        <f>IFERROR(VLOOKUP(B41,'Egyéni lista'!$B$4:$L$263,3,0),0)</f>
        <v>Ig. nő</v>
      </c>
      <c r="E41" s="7">
        <f>IFERROR(VLOOKUP(B41,'Egyéni lista'!$B$4:$L$263,4,0),0)</f>
        <v>129</v>
      </c>
      <c r="F41" s="7">
        <f>IFERROR(VLOOKUP(B41,'Egyéni lista'!$B$4:$L$263,5,0),0)</f>
        <v>110</v>
      </c>
      <c r="G41" s="7">
        <f>IFERROR(VLOOKUP(B41,'Egyéni lista'!$B$4:$L$263,6,0),0)</f>
        <v>99</v>
      </c>
      <c r="H41" s="7">
        <f>IFERROR(VLOOKUP(B41,'Egyéni lista'!$B$4:$L$263,7,0),0)</f>
        <v>108</v>
      </c>
      <c r="I41" s="124">
        <f>IFERROR(VLOOKUP(B41,'Egyéni lista'!$B$4:$L$263,8,0),0)</f>
        <v>307</v>
      </c>
      <c r="J41" s="132">
        <f>IFERROR(VLOOKUP(B41,'Egyéni lista'!$B$4:$L$263,9,0),0)</f>
        <v>139</v>
      </c>
      <c r="K41" s="26">
        <f>IFERROR(VLOOKUP(B41,'Egyéni lista'!$B$4:$L$263,10,0),0)</f>
        <v>446</v>
      </c>
      <c r="L41" s="87">
        <f>IFERROR(VLOOKUP(B41,'Egyéni lista'!$B$4:$L$263,11,0),0)</f>
        <v>8</v>
      </c>
    </row>
    <row r="42" spans="1:12" ht="15" hidden="1" customHeight="1" x14ac:dyDescent="0.2">
      <c r="A42" s="299">
        <f>MAX(J4:J41)</f>
        <v>226</v>
      </c>
      <c r="B42" s="103"/>
      <c r="C42" s="81">
        <f>IFERROR(VLOOKUP(B42,'Egyéni lista'!$B$4:$L$263,2,0),0)</f>
        <v>0</v>
      </c>
      <c r="D42" s="82">
        <f>IFERROR(VLOOKUP(B42,'Egyéni lista'!$B$4:$L$263,3,0),0)</f>
        <v>0</v>
      </c>
      <c r="E42" s="30">
        <f>IFERROR(VLOOKUP(B42,'Egyéni lista'!$B$4:$L$263,4,0),0)</f>
        <v>0</v>
      </c>
      <c r="F42" s="30">
        <f>IFERROR(VLOOKUP(B42,'Egyéni lista'!$B$4:$L$263,5,0),0)</f>
        <v>0</v>
      </c>
      <c r="G42" s="30">
        <f>IFERROR(VLOOKUP(B42,'Egyéni lista'!$B$4:$L$263,6,0),0)</f>
        <v>0</v>
      </c>
      <c r="H42" s="30">
        <f>IFERROR(VLOOKUP(B42,'Egyéni lista'!$B$4:$L$263,7,0),0)</f>
        <v>0</v>
      </c>
      <c r="I42" s="126">
        <f>IFERROR(VLOOKUP(B42,'Egyéni lista'!$B$4:$L$263,8,0),0)</f>
        <v>0</v>
      </c>
      <c r="J42" s="132">
        <f>IFERROR(VLOOKUP(B42,'Egyéni lista'!$B$4:$L$263,9,0),0)</f>
        <v>0</v>
      </c>
      <c r="K42" s="26">
        <f>IFERROR(VLOOKUP(B42,'Egyéni lista'!$B$4:$L$263,10,0),0)</f>
        <v>0</v>
      </c>
      <c r="L42" s="87">
        <f>IFERROR(VLOOKUP(B42,'Egyéni lista'!$B$4:$L$263,11,0),0)</f>
        <v>0</v>
      </c>
    </row>
    <row r="43" spans="1:12" ht="15.75" hidden="1" customHeight="1" x14ac:dyDescent="0.2">
      <c r="A43" s="80" t="s">
        <v>55</v>
      </c>
      <c r="B43" s="103"/>
      <c r="C43" s="81">
        <f>IFERROR(VLOOKUP(B43,'Egyéni lista'!$B$4:$L$263,2,0),0)</f>
        <v>0</v>
      </c>
      <c r="D43" s="82">
        <f>IFERROR(VLOOKUP(B43,'Egyéni lista'!$B$4:$L$263,3,0),0)</f>
        <v>0</v>
      </c>
      <c r="E43" s="7">
        <f>IFERROR(VLOOKUP(B43,'Egyéni lista'!$B$4:$L$263,4,0),0)</f>
        <v>0</v>
      </c>
      <c r="F43" s="7">
        <f>IFERROR(VLOOKUP(B43,'Egyéni lista'!$B$4:$L$263,5,0),0)</f>
        <v>0</v>
      </c>
      <c r="G43" s="7">
        <f>IFERROR(VLOOKUP(B43,'Egyéni lista'!$B$4:$L$263,6,0),0)</f>
        <v>0</v>
      </c>
      <c r="H43" s="7">
        <f>IFERROR(VLOOKUP(B43,'Egyéni lista'!$B$4:$L$263,7,0),0)</f>
        <v>0</v>
      </c>
      <c r="I43" s="124">
        <f>IFERROR(VLOOKUP(B43,'Egyéni lista'!$B$4:$L$263,8,0),0)</f>
        <v>0</v>
      </c>
      <c r="J43" s="132">
        <f>IFERROR(VLOOKUP(B43,'Egyéni lista'!$B$4:$L$263,9,0),0)</f>
        <v>0</v>
      </c>
      <c r="K43" s="26">
        <f>IFERROR(VLOOKUP(B43,'Egyéni lista'!$B$4:$L$263,10,0),0)</f>
        <v>0</v>
      </c>
      <c r="L43" s="87">
        <f>IFERROR(VLOOKUP(B43,'Egyéni lista'!$B$4:$L$263,11,0),0)</f>
        <v>0</v>
      </c>
    </row>
    <row r="44" spans="1:12" ht="15" hidden="1" customHeight="1" x14ac:dyDescent="0.2">
      <c r="A44" s="80" t="s">
        <v>56</v>
      </c>
      <c r="B44" s="103"/>
      <c r="C44" s="81">
        <f>IFERROR(VLOOKUP(B44,'Egyéni lista'!$B$4:$L$263,2,0),0)</f>
        <v>0</v>
      </c>
      <c r="D44" s="82">
        <f>IFERROR(VLOOKUP(B44,'Egyéni lista'!$B$4:$L$263,3,0),0)</f>
        <v>0</v>
      </c>
      <c r="E44" s="7">
        <f>IFERROR(VLOOKUP(B44,'Egyéni lista'!$B$4:$L$263,4,0),0)</f>
        <v>0</v>
      </c>
      <c r="F44" s="7">
        <f>IFERROR(VLOOKUP(B44,'Egyéni lista'!$B$4:$L$263,5,0),0)</f>
        <v>0</v>
      </c>
      <c r="G44" s="7">
        <f>IFERROR(VLOOKUP(B44,'Egyéni lista'!$B$4:$L$263,6,0),0)</f>
        <v>0</v>
      </c>
      <c r="H44" s="7">
        <f>IFERROR(VLOOKUP(B44,'Egyéni lista'!$B$4:$L$263,7,0),0)</f>
        <v>0</v>
      </c>
      <c r="I44" s="124">
        <f>IFERROR(VLOOKUP(B44,'Egyéni lista'!$B$4:$L$263,8,0),0)</f>
        <v>0</v>
      </c>
      <c r="J44" s="132">
        <f>IFERROR(VLOOKUP(B44,'Egyéni lista'!$B$4:$L$263,9,0),0)</f>
        <v>0</v>
      </c>
      <c r="K44" s="26">
        <f>IFERROR(VLOOKUP(B44,'Egyéni lista'!$B$4:$L$263,10,0),0)</f>
        <v>0</v>
      </c>
      <c r="L44" s="87">
        <f>IFERROR(VLOOKUP(B44,'Egyéni lista'!$B$4:$L$263,11,0),0)</f>
        <v>0</v>
      </c>
    </row>
    <row r="45" spans="1:12" ht="15" hidden="1" customHeight="1" x14ac:dyDescent="0.2">
      <c r="A45" s="80" t="s">
        <v>57</v>
      </c>
      <c r="B45" s="103"/>
      <c r="C45" s="81">
        <f>IFERROR(VLOOKUP(B45,'Egyéni lista'!$B$4:$L$263,2,0),0)</f>
        <v>0</v>
      </c>
      <c r="D45" s="82">
        <f>IFERROR(VLOOKUP(B45,'Egyéni lista'!$B$4:$L$263,3,0),0)</f>
        <v>0</v>
      </c>
      <c r="E45" s="7">
        <f>IFERROR(VLOOKUP(B45,'Egyéni lista'!$B$4:$L$263,4,0),0)</f>
        <v>0</v>
      </c>
      <c r="F45" s="7">
        <f>IFERROR(VLOOKUP(B45,'Egyéni lista'!$B$4:$L$263,5,0),0)</f>
        <v>0</v>
      </c>
      <c r="G45" s="7">
        <f>IFERROR(VLOOKUP(B45,'Egyéni lista'!$B$4:$L$263,6,0),0)</f>
        <v>0</v>
      </c>
      <c r="H45" s="7">
        <f>IFERROR(VLOOKUP(B45,'Egyéni lista'!$B$4:$L$263,7,0),0)</f>
        <v>0</v>
      </c>
      <c r="I45" s="124">
        <f>IFERROR(VLOOKUP(B45,'Egyéni lista'!$B$4:$L$263,8,0),0)</f>
        <v>0</v>
      </c>
      <c r="J45" s="132">
        <f>IFERROR(VLOOKUP(B45,'Egyéni lista'!$B$4:$L$263,9,0),0)</f>
        <v>0</v>
      </c>
      <c r="K45" s="26">
        <f>IFERROR(VLOOKUP(B45,'Egyéni lista'!$B$4:$L$263,10,0),0)</f>
        <v>0</v>
      </c>
      <c r="L45" s="87">
        <f>IFERROR(VLOOKUP(B45,'Egyéni lista'!$B$4:$L$263,11,0),0)</f>
        <v>0</v>
      </c>
    </row>
    <row r="46" spans="1:12" ht="15" hidden="1" customHeight="1" x14ac:dyDescent="0.2">
      <c r="A46" s="80" t="s">
        <v>58</v>
      </c>
      <c r="B46" s="103"/>
      <c r="C46" s="81">
        <f>IFERROR(VLOOKUP(B46,'Egyéni lista'!$B$4:$L$263,2,0),0)</f>
        <v>0</v>
      </c>
      <c r="D46" s="82">
        <f>IFERROR(VLOOKUP(B46,'Egyéni lista'!$B$4:$L$263,3,0),0)</f>
        <v>0</v>
      </c>
      <c r="E46" s="7">
        <f>IFERROR(VLOOKUP(B46,'Egyéni lista'!$B$4:$L$263,4,0),0)</f>
        <v>0</v>
      </c>
      <c r="F46" s="7">
        <f>IFERROR(VLOOKUP(B46,'Egyéni lista'!$B$4:$L$263,5,0),0)</f>
        <v>0</v>
      </c>
      <c r="G46" s="7">
        <f>IFERROR(VLOOKUP(B46,'Egyéni lista'!$B$4:$L$263,6,0),0)</f>
        <v>0</v>
      </c>
      <c r="H46" s="7">
        <f>IFERROR(VLOOKUP(B46,'Egyéni lista'!$B$4:$L$263,7,0),0)</f>
        <v>0</v>
      </c>
      <c r="I46" s="124">
        <f>IFERROR(VLOOKUP(B46,'Egyéni lista'!$B$4:$L$263,8,0),0)</f>
        <v>0</v>
      </c>
      <c r="J46" s="132">
        <f>IFERROR(VLOOKUP(B46,'Egyéni lista'!$B$4:$L$263,9,0),0)</f>
        <v>0</v>
      </c>
      <c r="K46" s="26">
        <f>IFERROR(VLOOKUP(B46,'Egyéni lista'!$B$4:$L$263,10,0),0)</f>
        <v>0</v>
      </c>
      <c r="L46" s="87">
        <f>IFERROR(VLOOKUP(B46,'Egyéni lista'!$B$4:$L$263,11,0),0)</f>
        <v>0</v>
      </c>
    </row>
    <row r="47" spans="1:12" ht="15.75" hidden="1" customHeight="1" x14ac:dyDescent="0.2">
      <c r="A47" s="80" t="s">
        <v>59</v>
      </c>
      <c r="B47" s="103"/>
      <c r="C47" s="81">
        <f>IFERROR(VLOOKUP(B47,'Egyéni lista'!$B$4:$L$263,2,0),0)</f>
        <v>0</v>
      </c>
      <c r="D47" s="82">
        <f>IFERROR(VLOOKUP(B47,'Egyéni lista'!$B$4:$L$263,3,0),0)</f>
        <v>0</v>
      </c>
      <c r="E47" s="7">
        <f>IFERROR(VLOOKUP(B47,'Egyéni lista'!$B$4:$L$263,4,0),0)</f>
        <v>0</v>
      </c>
      <c r="F47" s="7">
        <f>IFERROR(VLOOKUP(B47,'Egyéni lista'!$B$4:$L$263,5,0),0)</f>
        <v>0</v>
      </c>
      <c r="G47" s="7">
        <f>IFERROR(VLOOKUP(B47,'Egyéni lista'!$B$4:$L$263,6,0),0)</f>
        <v>0</v>
      </c>
      <c r="H47" s="7">
        <f>IFERROR(VLOOKUP(B47,'Egyéni lista'!$B$4:$L$263,7,0),0)</f>
        <v>0</v>
      </c>
      <c r="I47" s="124">
        <f>IFERROR(VLOOKUP(B47,'Egyéni lista'!$B$4:$L$263,8,0),0)</f>
        <v>0</v>
      </c>
      <c r="J47" s="132">
        <f>IFERROR(VLOOKUP(B47,'Egyéni lista'!$B$4:$L$263,9,0),0)</f>
        <v>0</v>
      </c>
      <c r="K47" s="26">
        <f>IFERROR(VLOOKUP(B47,'Egyéni lista'!$B$4:$L$263,10,0),0)</f>
        <v>0</v>
      </c>
      <c r="L47" s="87">
        <f>IFERROR(VLOOKUP(B47,'Egyéni lista'!$B$4:$L$263,11,0),0)</f>
        <v>0</v>
      </c>
    </row>
    <row r="48" spans="1:12" ht="15" hidden="1" customHeight="1" x14ac:dyDescent="0.2">
      <c r="A48" s="80" t="s">
        <v>60</v>
      </c>
      <c r="B48" s="103"/>
      <c r="C48" s="81">
        <f>IFERROR(VLOOKUP(B48,'Egyéni lista'!$B$4:$L$263,2,0),0)</f>
        <v>0</v>
      </c>
      <c r="D48" s="82">
        <f>IFERROR(VLOOKUP(B48,'Egyéni lista'!$B$4:$L$263,3,0),0)</f>
        <v>0</v>
      </c>
      <c r="E48" s="7">
        <f>IFERROR(VLOOKUP(B48,'Egyéni lista'!$B$4:$L$263,4,0),0)</f>
        <v>0</v>
      </c>
      <c r="F48" s="7">
        <f>IFERROR(VLOOKUP(B48,'Egyéni lista'!$B$4:$L$263,5,0),0)</f>
        <v>0</v>
      </c>
      <c r="G48" s="7">
        <f>IFERROR(VLOOKUP(B48,'Egyéni lista'!$B$4:$L$263,6,0),0)</f>
        <v>0</v>
      </c>
      <c r="H48" s="7">
        <f>IFERROR(VLOOKUP(B48,'Egyéni lista'!$B$4:$L$263,7,0),0)</f>
        <v>0</v>
      </c>
      <c r="I48" s="124">
        <f>IFERROR(VLOOKUP(B48,'Egyéni lista'!$B$4:$L$263,8,0),0)</f>
        <v>0</v>
      </c>
      <c r="J48" s="132">
        <f>IFERROR(VLOOKUP(B48,'Egyéni lista'!$B$4:$L$263,9,0),0)</f>
        <v>0</v>
      </c>
      <c r="K48" s="26">
        <f>IFERROR(VLOOKUP(B48,'Egyéni lista'!$B$4:$L$263,10,0),0)</f>
        <v>0</v>
      </c>
      <c r="L48" s="87">
        <f>IFERROR(VLOOKUP(B48,'Egyéni lista'!$B$4:$L$263,11,0),0)</f>
        <v>0</v>
      </c>
    </row>
    <row r="49" spans="1:12" ht="15" hidden="1" customHeight="1" x14ac:dyDescent="0.2">
      <c r="A49" s="80" t="s">
        <v>61</v>
      </c>
      <c r="B49" s="103"/>
      <c r="C49" s="81">
        <f>IFERROR(VLOOKUP(B49,'Egyéni lista'!$B$4:$L$263,2,0),0)</f>
        <v>0</v>
      </c>
      <c r="D49" s="82">
        <f>IFERROR(VLOOKUP(B49,'Egyéni lista'!$B$4:$L$263,3,0),0)</f>
        <v>0</v>
      </c>
      <c r="E49" s="7">
        <f>IFERROR(VLOOKUP(B49,'Egyéni lista'!$B$4:$L$263,4,0),0)</f>
        <v>0</v>
      </c>
      <c r="F49" s="7">
        <f>IFERROR(VLOOKUP(B49,'Egyéni lista'!$B$4:$L$263,5,0),0)</f>
        <v>0</v>
      </c>
      <c r="G49" s="7">
        <f>IFERROR(VLOOKUP(B49,'Egyéni lista'!$B$4:$L$263,6,0),0)</f>
        <v>0</v>
      </c>
      <c r="H49" s="7">
        <f>IFERROR(VLOOKUP(B49,'Egyéni lista'!$B$4:$L$263,7,0),0)</f>
        <v>0</v>
      </c>
      <c r="I49" s="124">
        <f>IFERROR(VLOOKUP(B49,'Egyéni lista'!$B$4:$L$263,8,0),0)</f>
        <v>0</v>
      </c>
      <c r="J49" s="132">
        <f>IFERROR(VLOOKUP(B49,'Egyéni lista'!$B$4:$L$263,9,0),0)</f>
        <v>0</v>
      </c>
      <c r="K49" s="26">
        <f>IFERROR(VLOOKUP(B49,'Egyéni lista'!$B$4:$L$263,10,0),0)</f>
        <v>0</v>
      </c>
      <c r="L49" s="87">
        <f>IFERROR(VLOOKUP(B49,'Egyéni lista'!$B$4:$L$263,11,0),0)</f>
        <v>0</v>
      </c>
    </row>
    <row r="50" spans="1:12" ht="15" hidden="1" customHeight="1" x14ac:dyDescent="0.2">
      <c r="A50" s="80" t="s">
        <v>62</v>
      </c>
      <c r="B50" s="103"/>
      <c r="C50" s="81">
        <f>IFERROR(VLOOKUP(B50,'Egyéni lista'!$B$4:$L$263,2,0),0)</f>
        <v>0</v>
      </c>
      <c r="D50" s="82">
        <f>IFERROR(VLOOKUP(B50,'Egyéni lista'!$B$4:$L$263,3,0),0)</f>
        <v>0</v>
      </c>
      <c r="E50" s="7">
        <f>IFERROR(VLOOKUP(B50,'Egyéni lista'!$B$4:$L$263,4,0),0)</f>
        <v>0</v>
      </c>
      <c r="F50" s="7">
        <f>IFERROR(VLOOKUP(B50,'Egyéni lista'!$B$4:$L$263,5,0),0)</f>
        <v>0</v>
      </c>
      <c r="G50" s="7">
        <f>IFERROR(VLOOKUP(B50,'Egyéni lista'!$B$4:$L$263,6,0),0)</f>
        <v>0</v>
      </c>
      <c r="H50" s="7">
        <f>IFERROR(VLOOKUP(B50,'Egyéni lista'!$B$4:$L$263,7,0),0)</f>
        <v>0</v>
      </c>
      <c r="I50" s="124">
        <f>IFERROR(VLOOKUP(B50,'Egyéni lista'!$B$4:$L$263,8,0),0)</f>
        <v>0</v>
      </c>
      <c r="J50" s="132">
        <f>IFERROR(VLOOKUP(B50,'Egyéni lista'!$B$4:$L$263,9,0),0)</f>
        <v>0</v>
      </c>
      <c r="K50" s="26">
        <f>IFERROR(VLOOKUP(B50,'Egyéni lista'!$B$4:$L$263,10,0),0)</f>
        <v>0</v>
      </c>
      <c r="L50" s="87">
        <f>IFERROR(VLOOKUP(B50,'Egyéni lista'!$B$4:$L$263,11,0),0)</f>
        <v>0</v>
      </c>
    </row>
    <row r="51" spans="1:12" ht="15.75" hidden="1" customHeight="1" x14ac:dyDescent="0.2">
      <c r="A51" s="80" t="s">
        <v>63</v>
      </c>
      <c r="B51" s="103"/>
      <c r="C51" s="81">
        <f>IFERROR(VLOOKUP(B51,'Egyéni lista'!$B$4:$L$263,2,0),0)</f>
        <v>0</v>
      </c>
      <c r="D51" s="82">
        <f>IFERROR(VLOOKUP(B51,'Egyéni lista'!$B$4:$L$263,3,0),0)</f>
        <v>0</v>
      </c>
      <c r="E51" s="7">
        <f>IFERROR(VLOOKUP(B51,'Egyéni lista'!$B$4:$L$263,4,0),0)</f>
        <v>0</v>
      </c>
      <c r="F51" s="7">
        <f>IFERROR(VLOOKUP(B51,'Egyéni lista'!$B$4:$L$263,5,0),0)</f>
        <v>0</v>
      </c>
      <c r="G51" s="7">
        <f>IFERROR(VLOOKUP(B51,'Egyéni lista'!$B$4:$L$263,6,0),0)</f>
        <v>0</v>
      </c>
      <c r="H51" s="7">
        <f>IFERROR(VLOOKUP(B51,'Egyéni lista'!$B$4:$L$263,7,0),0)</f>
        <v>0</v>
      </c>
      <c r="I51" s="124">
        <f>IFERROR(VLOOKUP(B51,'Egyéni lista'!$B$4:$L$263,8,0),0)</f>
        <v>0</v>
      </c>
      <c r="J51" s="132">
        <f>IFERROR(VLOOKUP(B51,'Egyéni lista'!$B$4:$L$263,9,0),0)</f>
        <v>0</v>
      </c>
      <c r="K51" s="26">
        <f>IFERROR(VLOOKUP(B51,'Egyéni lista'!$B$4:$L$263,10,0),0)</f>
        <v>0</v>
      </c>
      <c r="L51" s="87">
        <f>IFERROR(VLOOKUP(B51,'Egyéni lista'!$B$4:$L$263,11,0),0)</f>
        <v>0</v>
      </c>
    </row>
    <row r="52" spans="1:12" ht="15" hidden="1" customHeight="1" x14ac:dyDescent="0.2">
      <c r="A52" s="80" t="s">
        <v>64</v>
      </c>
      <c r="B52" s="103"/>
      <c r="C52" s="81">
        <f>IFERROR(VLOOKUP(B52,'Egyéni lista'!$B$4:$L$263,2,0),0)</f>
        <v>0</v>
      </c>
      <c r="D52" s="82">
        <f>IFERROR(VLOOKUP(B52,'Egyéni lista'!$B$4:$L$263,3,0),0)</f>
        <v>0</v>
      </c>
      <c r="E52" s="7">
        <f>IFERROR(VLOOKUP(B52,'Egyéni lista'!$B$4:$L$263,4,0),0)</f>
        <v>0</v>
      </c>
      <c r="F52" s="7">
        <f>IFERROR(VLOOKUP(B52,'Egyéni lista'!$B$4:$L$263,5,0),0)</f>
        <v>0</v>
      </c>
      <c r="G52" s="7">
        <f>IFERROR(VLOOKUP(B52,'Egyéni lista'!$B$4:$L$263,6,0),0)</f>
        <v>0</v>
      </c>
      <c r="H52" s="7">
        <f>IFERROR(VLOOKUP(B52,'Egyéni lista'!$B$4:$L$263,7,0),0)</f>
        <v>0</v>
      </c>
      <c r="I52" s="124">
        <f>IFERROR(VLOOKUP(B52,'Egyéni lista'!$B$4:$L$263,8,0),0)</f>
        <v>0</v>
      </c>
      <c r="J52" s="132">
        <f>IFERROR(VLOOKUP(B52,'Egyéni lista'!$B$4:$L$263,9,0),0)</f>
        <v>0</v>
      </c>
      <c r="K52" s="26">
        <f>IFERROR(VLOOKUP(B52,'Egyéni lista'!$B$4:$L$263,10,0),0)</f>
        <v>0</v>
      </c>
      <c r="L52" s="87">
        <f>IFERROR(VLOOKUP(B52,'Egyéni lista'!$B$4:$L$263,11,0),0)</f>
        <v>0</v>
      </c>
    </row>
    <row r="53" spans="1:12" ht="15" hidden="1" customHeight="1" x14ac:dyDescent="0.2">
      <c r="A53" s="80" t="s">
        <v>65</v>
      </c>
      <c r="B53" s="103"/>
      <c r="C53" s="81">
        <f>IFERROR(VLOOKUP(B53,'Egyéni lista'!$B$4:$L$263,2,0),0)</f>
        <v>0</v>
      </c>
      <c r="D53" s="82">
        <f>IFERROR(VLOOKUP(B53,'Egyéni lista'!$B$4:$L$263,3,0),0)</f>
        <v>0</v>
      </c>
      <c r="E53" s="7">
        <f>IFERROR(VLOOKUP(B53,'Egyéni lista'!$B$4:$L$263,4,0),0)</f>
        <v>0</v>
      </c>
      <c r="F53" s="7">
        <f>IFERROR(VLOOKUP(B53,'Egyéni lista'!$B$4:$L$263,5,0),0)</f>
        <v>0</v>
      </c>
      <c r="G53" s="7">
        <f>IFERROR(VLOOKUP(B53,'Egyéni lista'!$B$4:$L$263,6,0),0)</f>
        <v>0</v>
      </c>
      <c r="H53" s="7">
        <f>IFERROR(VLOOKUP(B53,'Egyéni lista'!$B$4:$L$263,7,0),0)</f>
        <v>0</v>
      </c>
      <c r="I53" s="124">
        <f>IFERROR(VLOOKUP(B53,'Egyéni lista'!$B$4:$L$263,8,0),0)</f>
        <v>0</v>
      </c>
      <c r="J53" s="132">
        <f>IFERROR(VLOOKUP(B53,'Egyéni lista'!$B$4:$L$263,9,0),0)</f>
        <v>0</v>
      </c>
      <c r="K53" s="26">
        <f>IFERROR(VLOOKUP(B53,'Egyéni lista'!$B$4:$L$263,10,0),0)</f>
        <v>0</v>
      </c>
      <c r="L53" s="87">
        <f>IFERROR(VLOOKUP(B53,'Egyéni lista'!$B$4:$L$263,11,0),0)</f>
        <v>0</v>
      </c>
    </row>
    <row r="54" spans="1:12" ht="15" hidden="1" customHeight="1" x14ac:dyDescent="0.2">
      <c r="A54" s="80" t="s">
        <v>66</v>
      </c>
      <c r="B54" s="103"/>
      <c r="C54" s="81">
        <f>IFERROR(VLOOKUP(B54,'Egyéni lista'!$B$4:$L$263,2,0),0)</f>
        <v>0</v>
      </c>
      <c r="D54" s="82">
        <f>IFERROR(VLOOKUP(B54,'Egyéni lista'!$B$4:$L$263,3,0),0)</f>
        <v>0</v>
      </c>
      <c r="E54" s="7">
        <f>IFERROR(VLOOKUP(B54,'Egyéni lista'!$B$4:$L$263,4,0),0)</f>
        <v>0</v>
      </c>
      <c r="F54" s="7">
        <f>IFERROR(VLOOKUP(B54,'Egyéni lista'!$B$4:$L$263,5,0),0)</f>
        <v>0</v>
      </c>
      <c r="G54" s="7">
        <f>IFERROR(VLOOKUP(B54,'Egyéni lista'!$B$4:$L$263,6,0),0)</f>
        <v>0</v>
      </c>
      <c r="H54" s="7">
        <f>IFERROR(VLOOKUP(B54,'Egyéni lista'!$B$4:$L$263,7,0),0)</f>
        <v>0</v>
      </c>
      <c r="I54" s="124">
        <f>IFERROR(VLOOKUP(B54,'Egyéni lista'!$B$4:$L$263,8,0),0)</f>
        <v>0</v>
      </c>
      <c r="J54" s="132">
        <f>IFERROR(VLOOKUP(B54,'Egyéni lista'!$B$4:$L$263,9,0),0)</f>
        <v>0</v>
      </c>
      <c r="K54" s="26">
        <f>IFERROR(VLOOKUP(B54,'Egyéni lista'!$B$4:$L$263,10,0),0)</f>
        <v>0</v>
      </c>
      <c r="L54" s="87">
        <f>IFERROR(VLOOKUP(B54,'Egyéni lista'!$B$4:$L$263,11,0),0)</f>
        <v>0</v>
      </c>
    </row>
    <row r="55" spans="1:12" ht="15.75" hidden="1" customHeight="1" x14ac:dyDescent="0.2">
      <c r="A55" s="80" t="s">
        <v>67</v>
      </c>
      <c r="B55" s="103"/>
      <c r="C55" s="81">
        <f>IFERROR(VLOOKUP(B55,'Egyéni lista'!$B$4:$L$263,2,0),0)</f>
        <v>0</v>
      </c>
      <c r="D55" s="82">
        <f>IFERROR(VLOOKUP(B55,'Egyéni lista'!$B$4:$L$263,3,0),0)</f>
        <v>0</v>
      </c>
      <c r="E55" s="7">
        <f>IFERROR(VLOOKUP(B55,'Egyéni lista'!$B$4:$L$263,4,0),0)</f>
        <v>0</v>
      </c>
      <c r="F55" s="7">
        <f>IFERROR(VLOOKUP(B55,'Egyéni lista'!$B$4:$L$263,5,0),0)</f>
        <v>0</v>
      </c>
      <c r="G55" s="7">
        <f>IFERROR(VLOOKUP(B55,'Egyéni lista'!$B$4:$L$263,6,0),0)</f>
        <v>0</v>
      </c>
      <c r="H55" s="7">
        <f>IFERROR(VLOOKUP(B55,'Egyéni lista'!$B$4:$L$263,7,0),0)</f>
        <v>0</v>
      </c>
      <c r="I55" s="124">
        <f>IFERROR(VLOOKUP(B55,'Egyéni lista'!$B$4:$L$263,8,0),0)</f>
        <v>0</v>
      </c>
      <c r="J55" s="132">
        <f>IFERROR(VLOOKUP(B55,'Egyéni lista'!$B$4:$L$263,9,0),0)</f>
        <v>0</v>
      </c>
      <c r="K55" s="26">
        <f>IFERROR(VLOOKUP(B55,'Egyéni lista'!$B$4:$L$263,10,0),0)</f>
        <v>0</v>
      </c>
      <c r="L55" s="87">
        <f>IFERROR(VLOOKUP(B55,'Egyéni lista'!$B$4:$L$263,11,0),0)</f>
        <v>0</v>
      </c>
    </row>
    <row r="56" spans="1:12" ht="15" hidden="1" customHeight="1" x14ac:dyDescent="0.2">
      <c r="A56" s="80" t="s">
        <v>68</v>
      </c>
      <c r="B56" s="103"/>
      <c r="C56" s="81">
        <f>IFERROR(VLOOKUP(B56,'Egyéni lista'!$B$4:$L$263,2,0),0)</f>
        <v>0</v>
      </c>
      <c r="D56" s="82">
        <f>IFERROR(VLOOKUP(B56,'Egyéni lista'!$B$4:$L$263,3,0),0)</f>
        <v>0</v>
      </c>
      <c r="E56" s="7">
        <f>IFERROR(VLOOKUP(B56,'Egyéni lista'!$B$4:$L$263,4,0),0)</f>
        <v>0</v>
      </c>
      <c r="F56" s="7">
        <f>IFERROR(VLOOKUP(B56,'Egyéni lista'!$B$4:$L$263,5,0),0)</f>
        <v>0</v>
      </c>
      <c r="G56" s="7">
        <f>IFERROR(VLOOKUP(B56,'Egyéni lista'!$B$4:$L$263,6,0),0)</f>
        <v>0</v>
      </c>
      <c r="H56" s="7">
        <f>IFERROR(VLOOKUP(B56,'Egyéni lista'!$B$4:$L$263,7,0),0)</f>
        <v>0</v>
      </c>
      <c r="I56" s="124">
        <f>IFERROR(VLOOKUP(B56,'Egyéni lista'!$B$4:$L$263,8,0),0)</f>
        <v>0</v>
      </c>
      <c r="J56" s="132">
        <f>IFERROR(VLOOKUP(B56,'Egyéni lista'!$B$4:$L$263,9,0),0)</f>
        <v>0</v>
      </c>
      <c r="K56" s="26">
        <f>IFERROR(VLOOKUP(B56,'Egyéni lista'!$B$4:$L$263,10,0),0)</f>
        <v>0</v>
      </c>
      <c r="L56" s="87">
        <f>IFERROR(VLOOKUP(B56,'Egyéni lista'!$B$4:$L$263,11,0),0)</f>
        <v>0</v>
      </c>
    </row>
    <row r="57" spans="1:12" ht="15" hidden="1" customHeight="1" x14ac:dyDescent="0.2">
      <c r="A57" s="80" t="s">
        <v>69</v>
      </c>
      <c r="B57" s="103"/>
      <c r="C57" s="81">
        <f>IFERROR(VLOOKUP(B57,'Egyéni lista'!$B$4:$L$263,2,0),0)</f>
        <v>0</v>
      </c>
      <c r="D57" s="82">
        <f>IFERROR(VLOOKUP(B57,'Egyéni lista'!$B$4:$L$263,3,0),0)</f>
        <v>0</v>
      </c>
      <c r="E57" s="7">
        <f>IFERROR(VLOOKUP(B57,'Egyéni lista'!$B$4:$L$263,4,0),0)</f>
        <v>0</v>
      </c>
      <c r="F57" s="7">
        <f>IFERROR(VLOOKUP(B57,'Egyéni lista'!$B$4:$L$263,5,0),0)</f>
        <v>0</v>
      </c>
      <c r="G57" s="7">
        <f>IFERROR(VLOOKUP(B57,'Egyéni lista'!$B$4:$L$263,6,0),0)</f>
        <v>0</v>
      </c>
      <c r="H57" s="7">
        <f>IFERROR(VLOOKUP(B57,'Egyéni lista'!$B$4:$L$263,7,0),0)</f>
        <v>0</v>
      </c>
      <c r="I57" s="124">
        <f>IFERROR(VLOOKUP(B57,'Egyéni lista'!$B$4:$L$263,8,0),0)</f>
        <v>0</v>
      </c>
      <c r="J57" s="132">
        <f>IFERROR(VLOOKUP(B57,'Egyéni lista'!$B$4:$L$263,9,0),0)</f>
        <v>0</v>
      </c>
      <c r="K57" s="26">
        <f>IFERROR(VLOOKUP(B57,'Egyéni lista'!$B$4:$L$263,10,0),0)</f>
        <v>0</v>
      </c>
      <c r="L57" s="87">
        <f>IFERROR(VLOOKUP(B57,'Egyéni lista'!$B$4:$L$263,11,0),0)</f>
        <v>0</v>
      </c>
    </row>
    <row r="58" spans="1:12" ht="15" hidden="1" customHeight="1" x14ac:dyDescent="0.2">
      <c r="A58" s="80" t="s">
        <v>70</v>
      </c>
      <c r="B58" s="103"/>
      <c r="C58" s="81">
        <f>IFERROR(VLOOKUP(B58,'Egyéni lista'!$B$4:$L$263,2,0),0)</f>
        <v>0</v>
      </c>
      <c r="D58" s="82">
        <f>IFERROR(VLOOKUP(B58,'Egyéni lista'!$B$4:$L$263,3,0),0)</f>
        <v>0</v>
      </c>
      <c r="E58" s="7">
        <f>IFERROR(VLOOKUP(B58,'Egyéni lista'!$B$4:$L$263,4,0),0)</f>
        <v>0</v>
      </c>
      <c r="F58" s="7">
        <f>IFERROR(VLOOKUP(B58,'Egyéni lista'!$B$4:$L$263,5,0),0)</f>
        <v>0</v>
      </c>
      <c r="G58" s="7">
        <f>IFERROR(VLOOKUP(B58,'Egyéni lista'!$B$4:$L$263,6,0),0)</f>
        <v>0</v>
      </c>
      <c r="H58" s="7">
        <f>IFERROR(VLOOKUP(B58,'Egyéni lista'!$B$4:$L$263,7,0),0)</f>
        <v>0</v>
      </c>
      <c r="I58" s="124">
        <f>IFERROR(VLOOKUP(B58,'Egyéni lista'!$B$4:$L$263,8,0),0)</f>
        <v>0</v>
      </c>
      <c r="J58" s="132">
        <f>IFERROR(VLOOKUP(B58,'Egyéni lista'!$B$4:$L$263,9,0),0)</f>
        <v>0</v>
      </c>
      <c r="K58" s="26">
        <f>IFERROR(VLOOKUP(B58,'Egyéni lista'!$B$4:$L$263,10,0),0)</f>
        <v>0</v>
      </c>
      <c r="L58" s="87">
        <f>IFERROR(VLOOKUP(B58,'Egyéni lista'!$B$4:$L$263,11,0),0)</f>
        <v>0</v>
      </c>
    </row>
    <row r="59" spans="1:12" ht="15.75" hidden="1" customHeight="1" x14ac:dyDescent="0.2">
      <c r="A59" s="80" t="s">
        <v>71</v>
      </c>
      <c r="B59" s="103"/>
      <c r="C59" s="81">
        <f>IFERROR(VLOOKUP(B59,'Egyéni lista'!$B$4:$L$263,2,0),0)</f>
        <v>0</v>
      </c>
      <c r="D59" s="82">
        <f>IFERROR(VLOOKUP(B59,'Egyéni lista'!$B$4:$L$263,3,0),0)</f>
        <v>0</v>
      </c>
      <c r="E59" s="7">
        <f>IFERROR(VLOOKUP(B59,'Egyéni lista'!$B$4:$L$263,4,0),0)</f>
        <v>0</v>
      </c>
      <c r="F59" s="7">
        <f>IFERROR(VLOOKUP(B59,'Egyéni lista'!$B$4:$L$263,5,0),0)</f>
        <v>0</v>
      </c>
      <c r="G59" s="7">
        <f>IFERROR(VLOOKUP(B59,'Egyéni lista'!$B$4:$L$263,6,0),0)</f>
        <v>0</v>
      </c>
      <c r="H59" s="7">
        <f>IFERROR(VLOOKUP(B59,'Egyéni lista'!$B$4:$L$263,7,0),0)</f>
        <v>0</v>
      </c>
      <c r="I59" s="124">
        <f>IFERROR(VLOOKUP(B59,'Egyéni lista'!$B$4:$L$263,8,0),0)</f>
        <v>0</v>
      </c>
      <c r="J59" s="132">
        <f>IFERROR(VLOOKUP(B59,'Egyéni lista'!$B$4:$L$263,9,0),0)</f>
        <v>0</v>
      </c>
      <c r="K59" s="26">
        <f>IFERROR(VLOOKUP(B59,'Egyéni lista'!$B$4:$L$263,10,0),0)</f>
        <v>0</v>
      </c>
      <c r="L59" s="87">
        <f>IFERROR(VLOOKUP(B59,'Egyéni lista'!$B$4:$L$263,11,0),0)</f>
        <v>0</v>
      </c>
    </row>
    <row r="60" spans="1:12" ht="15" hidden="1" customHeight="1" x14ac:dyDescent="0.2">
      <c r="A60" s="80" t="s">
        <v>72</v>
      </c>
      <c r="B60" s="103"/>
      <c r="C60" s="81">
        <f>IFERROR(VLOOKUP(B60,'Egyéni lista'!$B$4:$L$263,2,0),0)</f>
        <v>0</v>
      </c>
      <c r="D60" s="82">
        <f>IFERROR(VLOOKUP(B60,'Egyéni lista'!$B$4:$L$263,3,0),0)</f>
        <v>0</v>
      </c>
      <c r="E60" s="7">
        <f>IFERROR(VLOOKUP(B60,'Egyéni lista'!$B$4:$L$263,4,0),0)</f>
        <v>0</v>
      </c>
      <c r="F60" s="7">
        <f>IFERROR(VLOOKUP(B60,'Egyéni lista'!$B$4:$L$263,5,0),0)</f>
        <v>0</v>
      </c>
      <c r="G60" s="7">
        <f>IFERROR(VLOOKUP(B60,'Egyéni lista'!$B$4:$L$263,6,0),0)</f>
        <v>0</v>
      </c>
      <c r="H60" s="7">
        <f>IFERROR(VLOOKUP(B60,'Egyéni lista'!$B$4:$L$263,7,0),0)</f>
        <v>0</v>
      </c>
      <c r="I60" s="124">
        <f>IFERROR(VLOOKUP(B60,'Egyéni lista'!$B$4:$L$263,8,0),0)</f>
        <v>0</v>
      </c>
      <c r="J60" s="132">
        <f>IFERROR(VLOOKUP(B60,'Egyéni lista'!$B$4:$L$263,9,0),0)</f>
        <v>0</v>
      </c>
      <c r="K60" s="26">
        <f>IFERROR(VLOOKUP(B60,'Egyéni lista'!$B$4:$L$263,10,0),0)</f>
        <v>0</v>
      </c>
      <c r="L60" s="87">
        <f>IFERROR(VLOOKUP(B60,'Egyéni lista'!$B$4:$L$263,11,0),0)</f>
        <v>0</v>
      </c>
    </row>
    <row r="61" spans="1:12" ht="15" hidden="1" customHeight="1" x14ac:dyDescent="0.2">
      <c r="A61" s="80" t="s">
        <v>73</v>
      </c>
      <c r="B61" s="103"/>
      <c r="C61" s="81">
        <f>IFERROR(VLOOKUP(B61,'Egyéni lista'!$B$4:$L$263,2,0),0)</f>
        <v>0</v>
      </c>
      <c r="D61" s="82">
        <f>IFERROR(VLOOKUP(B61,'Egyéni lista'!$B$4:$L$263,3,0),0)</f>
        <v>0</v>
      </c>
      <c r="E61" s="7">
        <f>IFERROR(VLOOKUP(B61,'Egyéni lista'!$B$4:$L$263,4,0),0)</f>
        <v>0</v>
      </c>
      <c r="F61" s="7">
        <f>IFERROR(VLOOKUP(B61,'Egyéni lista'!$B$4:$L$263,5,0),0)</f>
        <v>0</v>
      </c>
      <c r="G61" s="7">
        <f>IFERROR(VLOOKUP(B61,'Egyéni lista'!$B$4:$L$263,6,0),0)</f>
        <v>0</v>
      </c>
      <c r="H61" s="7">
        <f>IFERROR(VLOOKUP(B61,'Egyéni lista'!$B$4:$L$263,7,0),0)</f>
        <v>0</v>
      </c>
      <c r="I61" s="124">
        <f>IFERROR(VLOOKUP(B61,'Egyéni lista'!$B$4:$L$263,8,0),0)</f>
        <v>0</v>
      </c>
      <c r="J61" s="132">
        <f>IFERROR(VLOOKUP(B61,'Egyéni lista'!$B$4:$L$263,9,0),0)</f>
        <v>0</v>
      </c>
      <c r="K61" s="26">
        <f>IFERROR(VLOOKUP(B61,'Egyéni lista'!$B$4:$L$263,10,0),0)</f>
        <v>0</v>
      </c>
      <c r="L61" s="87">
        <f>IFERROR(VLOOKUP(B61,'Egyéni lista'!$B$4:$L$263,11,0),0)</f>
        <v>0</v>
      </c>
    </row>
    <row r="62" spans="1:12" ht="15" hidden="1" customHeight="1" x14ac:dyDescent="0.2">
      <c r="A62" s="80" t="s">
        <v>74</v>
      </c>
      <c r="B62" s="103"/>
      <c r="C62" s="81">
        <f>IFERROR(VLOOKUP(B62,'Egyéni lista'!$B$4:$L$263,2,0),0)</f>
        <v>0</v>
      </c>
      <c r="D62" s="82">
        <f>IFERROR(VLOOKUP(B62,'Egyéni lista'!$B$4:$L$263,3,0),0)</f>
        <v>0</v>
      </c>
      <c r="E62" s="7">
        <f>IFERROR(VLOOKUP(B62,'Egyéni lista'!$B$4:$L$263,4,0),0)</f>
        <v>0</v>
      </c>
      <c r="F62" s="7">
        <f>IFERROR(VLOOKUP(B62,'Egyéni lista'!$B$4:$L$263,5,0),0)</f>
        <v>0</v>
      </c>
      <c r="G62" s="7">
        <f>IFERROR(VLOOKUP(B62,'Egyéni lista'!$B$4:$L$263,6,0),0)</f>
        <v>0</v>
      </c>
      <c r="H62" s="7">
        <f>IFERROR(VLOOKUP(B62,'Egyéni lista'!$B$4:$L$263,7,0),0)</f>
        <v>0</v>
      </c>
      <c r="I62" s="124">
        <f>IFERROR(VLOOKUP(B62,'Egyéni lista'!$B$4:$L$263,8,0),0)</f>
        <v>0</v>
      </c>
      <c r="J62" s="132">
        <f>IFERROR(VLOOKUP(B62,'Egyéni lista'!$B$4:$L$263,9,0),0)</f>
        <v>0</v>
      </c>
      <c r="K62" s="26">
        <f>IFERROR(VLOOKUP(B62,'Egyéni lista'!$B$4:$L$263,10,0),0)</f>
        <v>0</v>
      </c>
      <c r="L62" s="87">
        <f>IFERROR(VLOOKUP(B62,'Egyéni lista'!$B$4:$L$263,11,0),0)</f>
        <v>0</v>
      </c>
    </row>
    <row r="63" spans="1:12" ht="15.75" hidden="1" customHeight="1" x14ac:dyDescent="0.2">
      <c r="A63" s="80" t="s">
        <v>75</v>
      </c>
      <c r="B63" s="103"/>
      <c r="C63" s="81">
        <f>IFERROR(VLOOKUP(B63,'Egyéni lista'!$B$4:$L$263,2,0),0)</f>
        <v>0</v>
      </c>
      <c r="D63" s="82">
        <f>IFERROR(VLOOKUP(B63,'Egyéni lista'!$B$4:$L$263,3,0),0)</f>
        <v>0</v>
      </c>
      <c r="E63" s="7">
        <f>IFERROR(VLOOKUP(B63,'Egyéni lista'!$B$4:$L$263,4,0),0)</f>
        <v>0</v>
      </c>
      <c r="F63" s="7">
        <f>IFERROR(VLOOKUP(B63,'Egyéni lista'!$B$4:$L$263,5,0),0)</f>
        <v>0</v>
      </c>
      <c r="G63" s="7">
        <f>IFERROR(VLOOKUP(B63,'Egyéni lista'!$B$4:$L$263,6,0),0)</f>
        <v>0</v>
      </c>
      <c r="H63" s="7">
        <f>IFERROR(VLOOKUP(B63,'Egyéni lista'!$B$4:$L$263,7,0),0)</f>
        <v>0</v>
      </c>
      <c r="I63" s="124">
        <f>IFERROR(VLOOKUP(B63,'Egyéni lista'!$B$4:$L$263,8,0),0)</f>
        <v>0</v>
      </c>
      <c r="J63" s="132">
        <f>IFERROR(VLOOKUP(B63,'Egyéni lista'!$B$4:$L$263,9,0),0)</f>
        <v>0</v>
      </c>
      <c r="K63" s="26">
        <f>IFERROR(VLOOKUP(B63,'Egyéni lista'!$B$4:$L$263,10,0),0)</f>
        <v>0</v>
      </c>
      <c r="L63" s="87">
        <f>IFERROR(VLOOKUP(B63,'Egyéni lista'!$B$4:$L$263,11,0),0)</f>
        <v>0</v>
      </c>
    </row>
    <row r="64" spans="1:12" ht="15" hidden="1" customHeight="1" x14ac:dyDescent="0.2">
      <c r="A64" s="80" t="s">
        <v>76</v>
      </c>
      <c r="B64" s="103"/>
      <c r="C64" s="81">
        <f>IFERROR(VLOOKUP(B64,'Egyéni lista'!$B$4:$L$263,2,0),0)</f>
        <v>0</v>
      </c>
      <c r="D64" s="82">
        <f>IFERROR(VLOOKUP(B64,'Egyéni lista'!$B$4:$L$263,3,0),0)</f>
        <v>0</v>
      </c>
      <c r="E64" s="7">
        <f>IFERROR(VLOOKUP(B64,'Egyéni lista'!$B$4:$L$263,4,0),0)</f>
        <v>0</v>
      </c>
      <c r="F64" s="7">
        <f>IFERROR(VLOOKUP(B64,'Egyéni lista'!$B$4:$L$263,5,0),0)</f>
        <v>0</v>
      </c>
      <c r="G64" s="7">
        <f>IFERROR(VLOOKUP(B64,'Egyéni lista'!$B$4:$L$263,6,0),0)</f>
        <v>0</v>
      </c>
      <c r="H64" s="7">
        <f>IFERROR(VLOOKUP(B64,'Egyéni lista'!$B$4:$L$263,7,0),0)</f>
        <v>0</v>
      </c>
      <c r="I64" s="124">
        <f>IFERROR(VLOOKUP(B64,'Egyéni lista'!$B$4:$L$263,8,0),0)</f>
        <v>0</v>
      </c>
      <c r="J64" s="132">
        <f>IFERROR(VLOOKUP(B64,'Egyéni lista'!$B$4:$L$263,9,0),0)</f>
        <v>0</v>
      </c>
      <c r="K64" s="26">
        <f>IFERROR(VLOOKUP(B64,'Egyéni lista'!$B$4:$L$263,10,0),0)</f>
        <v>0</v>
      </c>
      <c r="L64" s="87">
        <f>IFERROR(VLOOKUP(B64,'Egyéni lista'!$B$4:$L$263,11,0),0)</f>
        <v>0</v>
      </c>
    </row>
    <row r="65" spans="1:12" ht="15" hidden="1" customHeight="1" x14ac:dyDescent="0.2">
      <c r="A65" s="80" t="s">
        <v>77</v>
      </c>
      <c r="B65" s="103"/>
      <c r="C65" s="81">
        <f>IFERROR(VLOOKUP(B65,'Egyéni lista'!$B$4:$L$263,2,0),0)</f>
        <v>0</v>
      </c>
      <c r="D65" s="82">
        <f>IFERROR(VLOOKUP(B65,'Egyéni lista'!$B$4:$L$263,3,0),0)</f>
        <v>0</v>
      </c>
      <c r="E65" s="7">
        <f>IFERROR(VLOOKUP(B65,'Egyéni lista'!$B$4:$L$263,4,0),0)</f>
        <v>0</v>
      </c>
      <c r="F65" s="7">
        <f>IFERROR(VLOOKUP(B65,'Egyéni lista'!$B$4:$L$263,5,0),0)</f>
        <v>0</v>
      </c>
      <c r="G65" s="7">
        <f>IFERROR(VLOOKUP(B65,'Egyéni lista'!$B$4:$L$263,6,0),0)</f>
        <v>0</v>
      </c>
      <c r="H65" s="7">
        <f>IFERROR(VLOOKUP(B65,'Egyéni lista'!$B$4:$L$263,7,0),0)</f>
        <v>0</v>
      </c>
      <c r="I65" s="124">
        <f>IFERROR(VLOOKUP(B65,'Egyéni lista'!$B$4:$L$263,8,0),0)</f>
        <v>0</v>
      </c>
      <c r="J65" s="132">
        <f>IFERROR(VLOOKUP(B65,'Egyéni lista'!$B$4:$L$263,9,0),0)</f>
        <v>0</v>
      </c>
      <c r="K65" s="26">
        <f>IFERROR(VLOOKUP(B65,'Egyéni lista'!$B$4:$L$263,10,0),0)</f>
        <v>0</v>
      </c>
      <c r="L65" s="87">
        <f>IFERROR(VLOOKUP(B65,'Egyéni lista'!$B$4:$L$263,11,0),0)</f>
        <v>0</v>
      </c>
    </row>
    <row r="66" spans="1:12" ht="15" hidden="1" customHeight="1" x14ac:dyDescent="0.2">
      <c r="A66" s="80" t="s">
        <v>78</v>
      </c>
      <c r="B66" s="103"/>
      <c r="C66" s="81">
        <f>IFERROR(VLOOKUP(B66,'Egyéni lista'!$B$4:$L$263,2,0),0)</f>
        <v>0</v>
      </c>
      <c r="D66" s="82">
        <f>IFERROR(VLOOKUP(B66,'Egyéni lista'!$B$4:$L$263,3,0),0)</f>
        <v>0</v>
      </c>
      <c r="E66" s="7">
        <f>IFERROR(VLOOKUP(B66,'Egyéni lista'!$B$4:$L$263,4,0),0)</f>
        <v>0</v>
      </c>
      <c r="F66" s="7">
        <f>IFERROR(VLOOKUP(B66,'Egyéni lista'!$B$4:$L$263,5,0),0)</f>
        <v>0</v>
      </c>
      <c r="G66" s="7">
        <f>IFERROR(VLOOKUP(B66,'Egyéni lista'!$B$4:$L$263,6,0),0)</f>
        <v>0</v>
      </c>
      <c r="H66" s="7">
        <f>IFERROR(VLOOKUP(B66,'Egyéni lista'!$B$4:$L$263,7,0),0)</f>
        <v>0</v>
      </c>
      <c r="I66" s="124">
        <f>IFERROR(VLOOKUP(B66,'Egyéni lista'!$B$4:$L$263,8,0),0)</f>
        <v>0</v>
      </c>
      <c r="J66" s="132">
        <f>IFERROR(VLOOKUP(B66,'Egyéni lista'!$B$4:$L$263,9,0),0)</f>
        <v>0</v>
      </c>
      <c r="K66" s="26">
        <f>IFERROR(VLOOKUP(B66,'Egyéni lista'!$B$4:$L$263,10,0),0)</f>
        <v>0</v>
      </c>
      <c r="L66" s="87">
        <f>IFERROR(VLOOKUP(B66,'Egyéni lista'!$B$4:$L$263,11,0),0)</f>
        <v>0</v>
      </c>
    </row>
    <row r="67" spans="1:12" ht="15.75" hidden="1" customHeight="1" x14ac:dyDescent="0.2">
      <c r="A67" s="80" t="s">
        <v>79</v>
      </c>
      <c r="B67" s="103"/>
      <c r="C67" s="81">
        <f>IFERROR(VLOOKUP(B67,'Egyéni lista'!$B$4:$L$263,2,0),0)</f>
        <v>0</v>
      </c>
      <c r="D67" s="82">
        <f>IFERROR(VLOOKUP(B67,'Egyéni lista'!$B$4:$L$263,3,0),0)</f>
        <v>0</v>
      </c>
      <c r="E67" s="7">
        <f>IFERROR(VLOOKUP(B67,'Egyéni lista'!$B$4:$L$263,4,0),0)</f>
        <v>0</v>
      </c>
      <c r="F67" s="7">
        <f>IFERROR(VLOOKUP(B67,'Egyéni lista'!$B$4:$L$263,5,0),0)</f>
        <v>0</v>
      </c>
      <c r="G67" s="7">
        <f>IFERROR(VLOOKUP(B67,'Egyéni lista'!$B$4:$L$263,6,0),0)</f>
        <v>0</v>
      </c>
      <c r="H67" s="7">
        <f>IFERROR(VLOOKUP(B67,'Egyéni lista'!$B$4:$L$263,7,0),0)</f>
        <v>0</v>
      </c>
      <c r="I67" s="124">
        <f>IFERROR(VLOOKUP(B67,'Egyéni lista'!$B$4:$L$263,8,0),0)</f>
        <v>0</v>
      </c>
      <c r="J67" s="132">
        <f>IFERROR(VLOOKUP(B67,'Egyéni lista'!$B$4:$L$263,9,0),0)</f>
        <v>0</v>
      </c>
      <c r="K67" s="26">
        <f>IFERROR(VLOOKUP(B67,'Egyéni lista'!$B$4:$L$263,10,0),0)</f>
        <v>0</v>
      </c>
      <c r="L67" s="87">
        <f>IFERROR(VLOOKUP(B67,'Egyéni lista'!$B$4:$L$263,11,0),0)</f>
        <v>0</v>
      </c>
    </row>
    <row r="68" spans="1:12" ht="15" hidden="1" customHeight="1" x14ac:dyDescent="0.2">
      <c r="A68" s="80" t="s">
        <v>80</v>
      </c>
      <c r="B68" s="103"/>
      <c r="C68" s="81">
        <f>IFERROR(VLOOKUP(B68,'Egyéni lista'!$B$4:$L$263,2,0),0)</f>
        <v>0</v>
      </c>
      <c r="D68" s="82">
        <f>IFERROR(VLOOKUP(B68,'Egyéni lista'!$B$4:$L$263,3,0),0)</f>
        <v>0</v>
      </c>
      <c r="E68" s="7">
        <f>IFERROR(VLOOKUP(B68,'Egyéni lista'!$B$4:$L$263,4,0),0)</f>
        <v>0</v>
      </c>
      <c r="F68" s="7">
        <f>IFERROR(VLOOKUP(B68,'Egyéni lista'!$B$4:$L$263,5,0),0)</f>
        <v>0</v>
      </c>
      <c r="G68" s="7">
        <f>IFERROR(VLOOKUP(B68,'Egyéni lista'!$B$4:$L$263,6,0),0)</f>
        <v>0</v>
      </c>
      <c r="H68" s="7">
        <f>IFERROR(VLOOKUP(B68,'Egyéni lista'!$B$4:$L$263,7,0),0)</f>
        <v>0</v>
      </c>
      <c r="I68" s="124">
        <f>IFERROR(VLOOKUP(B68,'Egyéni lista'!$B$4:$L$263,8,0),0)</f>
        <v>0</v>
      </c>
      <c r="J68" s="132">
        <f>IFERROR(VLOOKUP(B68,'Egyéni lista'!$B$4:$L$263,9,0),0)</f>
        <v>0</v>
      </c>
      <c r="K68" s="26">
        <f>IFERROR(VLOOKUP(B68,'Egyéni lista'!$B$4:$L$263,10,0),0)</f>
        <v>0</v>
      </c>
      <c r="L68" s="87">
        <f>IFERROR(VLOOKUP(B68,'Egyéni lista'!$B$4:$L$263,11,0),0)</f>
        <v>0</v>
      </c>
    </row>
    <row r="69" spans="1:12" ht="15" hidden="1" customHeight="1" x14ac:dyDescent="0.2">
      <c r="A69" s="80" t="s">
        <v>81</v>
      </c>
      <c r="B69" s="103"/>
      <c r="C69" s="81">
        <f>IFERROR(VLOOKUP(B69,'Egyéni lista'!$B$4:$L$263,2,0),0)</f>
        <v>0</v>
      </c>
      <c r="D69" s="82">
        <f>IFERROR(VLOOKUP(B69,'Egyéni lista'!$B$4:$L$263,3,0),0)</f>
        <v>0</v>
      </c>
      <c r="E69" s="7">
        <f>IFERROR(VLOOKUP(B69,'Egyéni lista'!$B$4:$L$263,4,0),0)</f>
        <v>0</v>
      </c>
      <c r="F69" s="7">
        <f>IFERROR(VLOOKUP(B69,'Egyéni lista'!$B$4:$L$263,5,0),0)</f>
        <v>0</v>
      </c>
      <c r="G69" s="7">
        <f>IFERROR(VLOOKUP(B69,'Egyéni lista'!$B$4:$L$263,6,0),0)</f>
        <v>0</v>
      </c>
      <c r="H69" s="7">
        <f>IFERROR(VLOOKUP(B69,'Egyéni lista'!$B$4:$L$263,7,0),0)</f>
        <v>0</v>
      </c>
      <c r="I69" s="124">
        <f>IFERROR(VLOOKUP(B69,'Egyéni lista'!$B$4:$L$263,8,0),0)</f>
        <v>0</v>
      </c>
      <c r="J69" s="132">
        <f>IFERROR(VLOOKUP(B69,'Egyéni lista'!$B$4:$L$263,9,0),0)</f>
        <v>0</v>
      </c>
      <c r="K69" s="26">
        <f>IFERROR(VLOOKUP(B69,'Egyéni lista'!$B$4:$L$263,10,0),0)</f>
        <v>0</v>
      </c>
      <c r="L69" s="87">
        <f>IFERROR(VLOOKUP(B69,'Egyéni lista'!$B$4:$L$263,11,0),0)</f>
        <v>0</v>
      </c>
    </row>
    <row r="70" spans="1:12" ht="15" hidden="1" customHeight="1" x14ac:dyDescent="0.2">
      <c r="A70" s="80" t="s">
        <v>82</v>
      </c>
      <c r="B70" s="103"/>
      <c r="C70" s="81">
        <f>IFERROR(VLOOKUP(B70,'Egyéni lista'!$B$4:$L$263,2,0),0)</f>
        <v>0</v>
      </c>
      <c r="D70" s="82">
        <f>IFERROR(VLOOKUP(B70,'Egyéni lista'!$B$4:$L$263,3,0),0)</f>
        <v>0</v>
      </c>
      <c r="E70" s="7">
        <f>IFERROR(VLOOKUP(B70,'Egyéni lista'!$B$4:$L$263,4,0),0)</f>
        <v>0</v>
      </c>
      <c r="F70" s="7">
        <f>IFERROR(VLOOKUP(B70,'Egyéni lista'!$B$4:$L$263,5,0),0)</f>
        <v>0</v>
      </c>
      <c r="G70" s="7">
        <f>IFERROR(VLOOKUP(B70,'Egyéni lista'!$B$4:$L$263,6,0),0)</f>
        <v>0</v>
      </c>
      <c r="H70" s="7">
        <f>IFERROR(VLOOKUP(B70,'Egyéni lista'!$B$4:$L$263,7,0),0)</f>
        <v>0</v>
      </c>
      <c r="I70" s="124">
        <f>IFERROR(VLOOKUP(B70,'Egyéni lista'!$B$4:$L$263,8,0),0)</f>
        <v>0</v>
      </c>
      <c r="J70" s="132">
        <f>IFERROR(VLOOKUP(B70,'Egyéni lista'!$B$4:$L$263,9,0),0)</f>
        <v>0</v>
      </c>
      <c r="K70" s="26">
        <f>IFERROR(VLOOKUP(B70,'Egyéni lista'!$B$4:$L$263,10,0),0)</f>
        <v>0</v>
      </c>
      <c r="L70" s="87">
        <f>IFERROR(VLOOKUP(B70,'Egyéni lista'!$B$4:$L$263,11,0),0)</f>
        <v>0</v>
      </c>
    </row>
    <row r="71" spans="1:12" ht="15.75" hidden="1" customHeight="1" x14ac:dyDescent="0.2">
      <c r="A71" s="80" t="s">
        <v>83</v>
      </c>
      <c r="B71" s="103"/>
      <c r="C71" s="81">
        <f>IFERROR(VLOOKUP(B71,'Egyéni lista'!$B$4:$L$263,2,0),0)</f>
        <v>0</v>
      </c>
      <c r="D71" s="82">
        <f>IFERROR(VLOOKUP(B71,'Egyéni lista'!$B$4:$L$263,3,0),0)</f>
        <v>0</v>
      </c>
      <c r="E71" s="7">
        <f>IFERROR(VLOOKUP(B71,'Egyéni lista'!$B$4:$L$263,4,0),0)</f>
        <v>0</v>
      </c>
      <c r="F71" s="7">
        <f>IFERROR(VLOOKUP(B71,'Egyéni lista'!$B$4:$L$263,5,0),0)</f>
        <v>0</v>
      </c>
      <c r="G71" s="7">
        <f>IFERROR(VLOOKUP(B71,'Egyéni lista'!$B$4:$L$263,6,0),0)</f>
        <v>0</v>
      </c>
      <c r="H71" s="7">
        <f>IFERROR(VLOOKUP(B71,'Egyéni lista'!$B$4:$L$263,7,0),0)</f>
        <v>0</v>
      </c>
      <c r="I71" s="124">
        <f>IFERROR(VLOOKUP(B71,'Egyéni lista'!$B$4:$L$263,8,0),0)</f>
        <v>0</v>
      </c>
      <c r="J71" s="132">
        <f>IFERROR(VLOOKUP(B71,'Egyéni lista'!$B$4:$L$263,9,0),0)</f>
        <v>0</v>
      </c>
      <c r="K71" s="26">
        <f>IFERROR(VLOOKUP(B71,'Egyéni lista'!$B$4:$L$263,10,0),0)</f>
        <v>0</v>
      </c>
      <c r="L71" s="87">
        <f>IFERROR(VLOOKUP(B71,'Egyéni lista'!$B$4:$L$263,11,0),0)</f>
        <v>0</v>
      </c>
    </row>
    <row r="72" spans="1:12" ht="15" hidden="1" customHeight="1" x14ac:dyDescent="0.2">
      <c r="A72" s="80" t="s">
        <v>84</v>
      </c>
      <c r="B72" s="103"/>
      <c r="C72" s="81">
        <f>IFERROR(VLOOKUP(B72,'Egyéni lista'!$B$4:$L$263,2,0),0)</f>
        <v>0</v>
      </c>
      <c r="D72" s="82">
        <f>IFERROR(VLOOKUP(B72,'Egyéni lista'!$B$4:$L$263,3,0),0)</f>
        <v>0</v>
      </c>
      <c r="E72" s="7">
        <f>IFERROR(VLOOKUP(B72,'Egyéni lista'!$B$4:$L$263,4,0),0)</f>
        <v>0</v>
      </c>
      <c r="F72" s="7">
        <f>IFERROR(VLOOKUP(B72,'Egyéni lista'!$B$4:$L$263,5,0),0)</f>
        <v>0</v>
      </c>
      <c r="G72" s="7">
        <f>IFERROR(VLOOKUP(B72,'Egyéni lista'!$B$4:$L$263,6,0),0)</f>
        <v>0</v>
      </c>
      <c r="H72" s="7">
        <f>IFERROR(VLOOKUP(B72,'Egyéni lista'!$B$4:$L$263,7,0),0)</f>
        <v>0</v>
      </c>
      <c r="I72" s="124">
        <f>IFERROR(VLOOKUP(B72,'Egyéni lista'!$B$4:$L$263,8,0),0)</f>
        <v>0</v>
      </c>
      <c r="J72" s="132">
        <f>IFERROR(VLOOKUP(B72,'Egyéni lista'!$B$4:$L$263,9,0),0)</f>
        <v>0</v>
      </c>
      <c r="K72" s="26">
        <f>IFERROR(VLOOKUP(B72,'Egyéni lista'!$B$4:$L$263,10,0),0)</f>
        <v>0</v>
      </c>
      <c r="L72" s="87">
        <f>IFERROR(VLOOKUP(B72,'Egyéni lista'!$B$4:$L$263,11,0),0)</f>
        <v>0</v>
      </c>
    </row>
    <row r="73" spans="1:12" ht="15" hidden="1" customHeight="1" x14ac:dyDescent="0.2">
      <c r="A73" s="80" t="s">
        <v>85</v>
      </c>
      <c r="B73" s="103"/>
      <c r="C73" s="81">
        <f>IFERROR(VLOOKUP(B73,'Egyéni lista'!$B$4:$L$263,2,0),0)</f>
        <v>0</v>
      </c>
      <c r="D73" s="82">
        <f>IFERROR(VLOOKUP(B73,'Egyéni lista'!$B$4:$L$263,3,0),0)</f>
        <v>0</v>
      </c>
      <c r="E73" s="7">
        <f>IFERROR(VLOOKUP(B73,'Egyéni lista'!$B$4:$L$263,4,0),0)</f>
        <v>0</v>
      </c>
      <c r="F73" s="7">
        <f>IFERROR(VLOOKUP(B73,'Egyéni lista'!$B$4:$L$263,5,0),0)</f>
        <v>0</v>
      </c>
      <c r="G73" s="7">
        <f>IFERROR(VLOOKUP(B73,'Egyéni lista'!$B$4:$L$263,6,0),0)</f>
        <v>0</v>
      </c>
      <c r="H73" s="7">
        <f>IFERROR(VLOOKUP(B73,'Egyéni lista'!$B$4:$L$263,7,0),0)</f>
        <v>0</v>
      </c>
      <c r="I73" s="124">
        <f>IFERROR(VLOOKUP(B73,'Egyéni lista'!$B$4:$L$263,8,0),0)</f>
        <v>0</v>
      </c>
      <c r="J73" s="132">
        <f>IFERROR(VLOOKUP(B73,'Egyéni lista'!$B$4:$L$263,9,0),0)</f>
        <v>0</v>
      </c>
      <c r="K73" s="26">
        <f>IFERROR(VLOOKUP(B73,'Egyéni lista'!$B$4:$L$263,10,0),0)</f>
        <v>0</v>
      </c>
      <c r="L73" s="87">
        <f>IFERROR(VLOOKUP(B73,'Egyéni lista'!$B$4:$L$263,11,0),0)</f>
        <v>0</v>
      </c>
    </row>
    <row r="74" spans="1:12" ht="15" hidden="1" customHeight="1" x14ac:dyDescent="0.2">
      <c r="A74" s="80" t="s">
        <v>86</v>
      </c>
      <c r="B74" s="103"/>
      <c r="C74" s="81">
        <f>IFERROR(VLOOKUP(B74,'Egyéni lista'!$B$4:$L$263,2,0),0)</f>
        <v>0</v>
      </c>
      <c r="D74" s="82">
        <f>IFERROR(VLOOKUP(B74,'Egyéni lista'!$B$4:$L$263,3,0),0)</f>
        <v>0</v>
      </c>
      <c r="E74" s="7">
        <f>IFERROR(VLOOKUP(B74,'Egyéni lista'!$B$4:$L$263,4,0),0)</f>
        <v>0</v>
      </c>
      <c r="F74" s="7">
        <f>IFERROR(VLOOKUP(B74,'Egyéni lista'!$B$4:$L$263,5,0),0)</f>
        <v>0</v>
      </c>
      <c r="G74" s="7">
        <f>IFERROR(VLOOKUP(B74,'Egyéni lista'!$B$4:$L$263,6,0),0)</f>
        <v>0</v>
      </c>
      <c r="H74" s="7">
        <f>IFERROR(VLOOKUP(B74,'Egyéni lista'!$B$4:$L$263,7,0),0)</f>
        <v>0</v>
      </c>
      <c r="I74" s="124">
        <f>IFERROR(VLOOKUP(B74,'Egyéni lista'!$B$4:$L$263,8,0),0)</f>
        <v>0</v>
      </c>
      <c r="J74" s="132">
        <f>IFERROR(VLOOKUP(B74,'Egyéni lista'!$B$4:$L$263,9,0),0)</f>
        <v>0</v>
      </c>
      <c r="K74" s="26">
        <f>IFERROR(VLOOKUP(B74,'Egyéni lista'!$B$4:$L$263,10,0),0)</f>
        <v>0</v>
      </c>
      <c r="L74" s="87">
        <f>IFERROR(VLOOKUP(B74,'Egyéni lista'!$B$4:$L$263,11,0),0)</f>
        <v>0</v>
      </c>
    </row>
    <row r="75" spans="1:12" ht="15.75" hidden="1" customHeight="1" x14ac:dyDescent="0.2">
      <c r="A75" s="80" t="s">
        <v>87</v>
      </c>
      <c r="B75" s="103"/>
      <c r="C75" s="81">
        <f>IFERROR(VLOOKUP(B75,'Egyéni lista'!$B$4:$L$263,2,0),0)</f>
        <v>0</v>
      </c>
      <c r="D75" s="82">
        <f>IFERROR(VLOOKUP(B75,'Egyéni lista'!$B$4:$L$263,3,0),0)</f>
        <v>0</v>
      </c>
      <c r="E75" s="7">
        <f>IFERROR(VLOOKUP(B75,'Egyéni lista'!$B$4:$L$263,4,0),0)</f>
        <v>0</v>
      </c>
      <c r="F75" s="7">
        <f>IFERROR(VLOOKUP(B75,'Egyéni lista'!$B$4:$L$263,5,0),0)</f>
        <v>0</v>
      </c>
      <c r="G75" s="7">
        <f>IFERROR(VLOOKUP(B75,'Egyéni lista'!$B$4:$L$263,6,0),0)</f>
        <v>0</v>
      </c>
      <c r="H75" s="7">
        <f>IFERROR(VLOOKUP(B75,'Egyéni lista'!$B$4:$L$263,7,0),0)</f>
        <v>0</v>
      </c>
      <c r="I75" s="124">
        <f>IFERROR(VLOOKUP(B75,'Egyéni lista'!$B$4:$L$263,8,0),0)</f>
        <v>0</v>
      </c>
      <c r="J75" s="132">
        <f>IFERROR(VLOOKUP(B75,'Egyéni lista'!$B$4:$L$263,9,0),0)</f>
        <v>0</v>
      </c>
      <c r="K75" s="26">
        <f>IFERROR(VLOOKUP(B75,'Egyéni lista'!$B$4:$L$263,10,0),0)</f>
        <v>0</v>
      </c>
      <c r="L75" s="87">
        <f>IFERROR(VLOOKUP(B75,'Egyéni lista'!$B$4:$L$263,11,0),0)</f>
        <v>0</v>
      </c>
    </row>
    <row r="76" spans="1:12" ht="15" hidden="1" customHeight="1" x14ac:dyDescent="0.2">
      <c r="A76" s="80" t="s">
        <v>88</v>
      </c>
      <c r="B76" s="103"/>
      <c r="C76" s="81">
        <f>IFERROR(VLOOKUP(B76,'Egyéni lista'!$B$4:$L$263,2,0),0)</f>
        <v>0</v>
      </c>
      <c r="D76" s="82">
        <f>IFERROR(VLOOKUP(B76,'Egyéni lista'!$B$4:$L$263,3,0),0)</f>
        <v>0</v>
      </c>
      <c r="E76" s="7">
        <f>IFERROR(VLOOKUP(B76,'Egyéni lista'!$B$4:$L$263,4,0),0)</f>
        <v>0</v>
      </c>
      <c r="F76" s="7">
        <f>IFERROR(VLOOKUP(B76,'Egyéni lista'!$B$4:$L$263,5,0),0)</f>
        <v>0</v>
      </c>
      <c r="G76" s="7">
        <f>IFERROR(VLOOKUP(B76,'Egyéni lista'!$B$4:$L$263,6,0),0)</f>
        <v>0</v>
      </c>
      <c r="H76" s="7">
        <f>IFERROR(VLOOKUP(B76,'Egyéni lista'!$B$4:$L$263,7,0),0)</f>
        <v>0</v>
      </c>
      <c r="I76" s="124">
        <f>IFERROR(VLOOKUP(B76,'Egyéni lista'!$B$4:$L$263,8,0),0)</f>
        <v>0</v>
      </c>
      <c r="J76" s="132">
        <f>IFERROR(VLOOKUP(B76,'Egyéni lista'!$B$4:$L$263,9,0),0)</f>
        <v>0</v>
      </c>
      <c r="K76" s="26">
        <f>IFERROR(VLOOKUP(B76,'Egyéni lista'!$B$4:$L$263,10,0),0)</f>
        <v>0</v>
      </c>
      <c r="L76" s="87">
        <f>IFERROR(VLOOKUP(B76,'Egyéni lista'!$B$4:$L$263,11,0),0)</f>
        <v>0</v>
      </c>
    </row>
    <row r="77" spans="1:12" ht="15" hidden="1" customHeight="1" x14ac:dyDescent="0.2">
      <c r="A77" s="80" t="s">
        <v>89</v>
      </c>
      <c r="B77" s="103"/>
      <c r="C77" s="81">
        <f>IFERROR(VLOOKUP(B77,'Egyéni lista'!$B$4:$L$263,2,0),0)</f>
        <v>0</v>
      </c>
      <c r="D77" s="82">
        <f>IFERROR(VLOOKUP(B77,'Egyéni lista'!$B$4:$L$263,3,0),0)</f>
        <v>0</v>
      </c>
      <c r="E77" s="7">
        <f>IFERROR(VLOOKUP(B77,'Egyéni lista'!$B$4:$L$263,4,0),0)</f>
        <v>0</v>
      </c>
      <c r="F77" s="7">
        <f>IFERROR(VLOOKUP(B77,'Egyéni lista'!$B$4:$L$263,5,0),0)</f>
        <v>0</v>
      </c>
      <c r="G77" s="7">
        <f>IFERROR(VLOOKUP(B77,'Egyéni lista'!$B$4:$L$263,6,0),0)</f>
        <v>0</v>
      </c>
      <c r="H77" s="7">
        <f>IFERROR(VLOOKUP(B77,'Egyéni lista'!$B$4:$L$263,7,0),0)</f>
        <v>0</v>
      </c>
      <c r="I77" s="124">
        <f>IFERROR(VLOOKUP(B77,'Egyéni lista'!$B$4:$L$263,8,0),0)</f>
        <v>0</v>
      </c>
      <c r="J77" s="132">
        <f>IFERROR(VLOOKUP(B77,'Egyéni lista'!$B$4:$L$263,9,0),0)</f>
        <v>0</v>
      </c>
      <c r="K77" s="26">
        <f>IFERROR(VLOOKUP(B77,'Egyéni lista'!$B$4:$L$263,10,0),0)</f>
        <v>0</v>
      </c>
      <c r="L77" s="87">
        <f>IFERROR(VLOOKUP(B77,'Egyéni lista'!$B$4:$L$263,11,0),0)</f>
        <v>0</v>
      </c>
    </row>
    <row r="78" spans="1:12" ht="15" hidden="1" customHeight="1" x14ac:dyDescent="0.2">
      <c r="A78" s="80" t="s">
        <v>90</v>
      </c>
      <c r="B78" s="103"/>
      <c r="C78" s="81">
        <f>IFERROR(VLOOKUP(B78,'Egyéni lista'!$B$4:$L$263,2,0),0)</f>
        <v>0</v>
      </c>
      <c r="D78" s="82">
        <f>IFERROR(VLOOKUP(B78,'Egyéni lista'!$B$4:$L$263,3,0),0)</f>
        <v>0</v>
      </c>
      <c r="E78" s="7">
        <f>IFERROR(VLOOKUP(B78,'Egyéni lista'!$B$4:$L$263,4,0),0)</f>
        <v>0</v>
      </c>
      <c r="F78" s="7">
        <f>IFERROR(VLOOKUP(B78,'Egyéni lista'!$B$4:$L$263,5,0),0)</f>
        <v>0</v>
      </c>
      <c r="G78" s="7">
        <f>IFERROR(VLOOKUP(B78,'Egyéni lista'!$B$4:$L$263,6,0),0)</f>
        <v>0</v>
      </c>
      <c r="H78" s="7">
        <f>IFERROR(VLOOKUP(B78,'Egyéni lista'!$B$4:$L$263,7,0),0)</f>
        <v>0</v>
      </c>
      <c r="I78" s="124">
        <f>IFERROR(VLOOKUP(B78,'Egyéni lista'!$B$4:$L$263,8,0),0)</f>
        <v>0</v>
      </c>
      <c r="J78" s="132">
        <f>IFERROR(VLOOKUP(B78,'Egyéni lista'!$B$4:$L$263,9,0),0)</f>
        <v>0</v>
      </c>
      <c r="K78" s="26">
        <f>IFERROR(VLOOKUP(B78,'Egyéni lista'!$B$4:$L$263,10,0),0)</f>
        <v>0</v>
      </c>
      <c r="L78" s="87">
        <f>IFERROR(VLOOKUP(B78,'Egyéni lista'!$B$4:$L$263,11,0),0)</f>
        <v>0</v>
      </c>
    </row>
    <row r="79" spans="1:12" ht="15.75" hidden="1" customHeight="1" x14ac:dyDescent="0.2">
      <c r="A79" s="80" t="s">
        <v>91</v>
      </c>
      <c r="B79" s="103"/>
      <c r="C79" s="81">
        <f>IFERROR(VLOOKUP(B79,'Egyéni lista'!$B$4:$L$263,2,0),0)</f>
        <v>0</v>
      </c>
      <c r="D79" s="82">
        <f>IFERROR(VLOOKUP(B79,'Egyéni lista'!$B$4:$L$263,3,0),0)</f>
        <v>0</v>
      </c>
      <c r="E79" s="7">
        <f>IFERROR(VLOOKUP(B79,'Egyéni lista'!$B$4:$L$263,4,0),0)</f>
        <v>0</v>
      </c>
      <c r="F79" s="7">
        <f>IFERROR(VLOOKUP(B79,'Egyéni lista'!$B$4:$L$263,5,0),0)</f>
        <v>0</v>
      </c>
      <c r="G79" s="7">
        <f>IFERROR(VLOOKUP(B79,'Egyéni lista'!$B$4:$L$263,6,0),0)</f>
        <v>0</v>
      </c>
      <c r="H79" s="7">
        <f>IFERROR(VLOOKUP(B79,'Egyéni lista'!$B$4:$L$263,7,0),0)</f>
        <v>0</v>
      </c>
      <c r="I79" s="124">
        <f>IFERROR(VLOOKUP(B79,'Egyéni lista'!$B$4:$L$263,8,0),0)</f>
        <v>0</v>
      </c>
      <c r="J79" s="132">
        <f>IFERROR(VLOOKUP(B79,'Egyéni lista'!$B$4:$L$263,9,0),0)</f>
        <v>0</v>
      </c>
      <c r="K79" s="26">
        <f>IFERROR(VLOOKUP(B79,'Egyéni lista'!$B$4:$L$263,10,0),0)</f>
        <v>0</v>
      </c>
      <c r="L79" s="87">
        <f>IFERROR(VLOOKUP(B79,'Egyéni lista'!$B$4:$L$263,11,0),0)</f>
        <v>0</v>
      </c>
    </row>
    <row r="80" spans="1:12" ht="15" hidden="1" customHeight="1" x14ac:dyDescent="0.2">
      <c r="A80" s="80" t="s">
        <v>92</v>
      </c>
      <c r="B80" s="103"/>
      <c r="C80" s="81">
        <f>IFERROR(VLOOKUP(B80,'Egyéni lista'!$B$4:$L$263,2,0),0)</f>
        <v>0</v>
      </c>
      <c r="D80" s="82">
        <f>IFERROR(VLOOKUP(B80,'Egyéni lista'!$B$4:$L$263,3,0),0)</f>
        <v>0</v>
      </c>
      <c r="E80" s="7">
        <f>IFERROR(VLOOKUP(B80,'Egyéni lista'!$B$4:$L$263,4,0),0)</f>
        <v>0</v>
      </c>
      <c r="F80" s="7">
        <f>IFERROR(VLOOKUP(B80,'Egyéni lista'!$B$4:$L$263,5,0),0)</f>
        <v>0</v>
      </c>
      <c r="G80" s="7">
        <f>IFERROR(VLOOKUP(B80,'Egyéni lista'!$B$4:$L$263,6,0),0)</f>
        <v>0</v>
      </c>
      <c r="H80" s="7">
        <f>IFERROR(VLOOKUP(B80,'Egyéni lista'!$B$4:$L$263,7,0),0)</f>
        <v>0</v>
      </c>
      <c r="I80" s="124">
        <f>IFERROR(VLOOKUP(B80,'Egyéni lista'!$B$4:$L$263,8,0),0)</f>
        <v>0</v>
      </c>
      <c r="J80" s="132">
        <f>IFERROR(VLOOKUP(B80,'Egyéni lista'!$B$4:$L$263,9,0),0)</f>
        <v>0</v>
      </c>
      <c r="K80" s="26">
        <f>IFERROR(VLOOKUP(B80,'Egyéni lista'!$B$4:$L$263,10,0),0)</f>
        <v>0</v>
      </c>
      <c r="L80" s="87">
        <f>IFERROR(VLOOKUP(B80,'Egyéni lista'!$B$4:$L$263,11,0),0)</f>
        <v>0</v>
      </c>
    </row>
    <row r="81" spans="1:12" ht="15" hidden="1" customHeight="1" x14ac:dyDescent="0.2">
      <c r="A81" s="80" t="s">
        <v>93</v>
      </c>
      <c r="B81" s="103"/>
      <c r="C81" s="81">
        <f>IFERROR(VLOOKUP(B81,'Egyéni lista'!$B$4:$L$263,2,0),0)</f>
        <v>0</v>
      </c>
      <c r="D81" s="82">
        <f>IFERROR(VLOOKUP(B81,'Egyéni lista'!$B$4:$L$263,3,0),0)</f>
        <v>0</v>
      </c>
      <c r="E81" s="7">
        <f>IFERROR(VLOOKUP(B81,'Egyéni lista'!$B$4:$L$263,4,0),0)</f>
        <v>0</v>
      </c>
      <c r="F81" s="7">
        <f>IFERROR(VLOOKUP(B81,'Egyéni lista'!$B$4:$L$263,5,0),0)</f>
        <v>0</v>
      </c>
      <c r="G81" s="7">
        <f>IFERROR(VLOOKUP(B81,'Egyéni lista'!$B$4:$L$263,6,0),0)</f>
        <v>0</v>
      </c>
      <c r="H81" s="7">
        <f>IFERROR(VLOOKUP(B81,'Egyéni lista'!$B$4:$L$263,7,0),0)</f>
        <v>0</v>
      </c>
      <c r="I81" s="124">
        <f>IFERROR(VLOOKUP(B81,'Egyéni lista'!$B$4:$L$263,8,0),0)</f>
        <v>0</v>
      </c>
      <c r="J81" s="132">
        <f>IFERROR(VLOOKUP(B81,'Egyéni lista'!$B$4:$L$263,9,0),0)</f>
        <v>0</v>
      </c>
      <c r="K81" s="26">
        <f>IFERROR(VLOOKUP(B81,'Egyéni lista'!$B$4:$L$263,10,0),0)</f>
        <v>0</v>
      </c>
      <c r="L81" s="87">
        <f>IFERROR(VLOOKUP(B81,'Egyéni lista'!$B$4:$L$263,11,0),0)</f>
        <v>0</v>
      </c>
    </row>
    <row r="82" spans="1:12" ht="15" hidden="1" customHeight="1" x14ac:dyDescent="0.2">
      <c r="A82" s="80" t="s">
        <v>94</v>
      </c>
      <c r="B82" s="103"/>
      <c r="C82" s="81">
        <f>IFERROR(VLOOKUP(B82,'Egyéni lista'!$B$4:$L$263,2,0),0)</f>
        <v>0</v>
      </c>
      <c r="D82" s="82">
        <f>IFERROR(VLOOKUP(B82,'Egyéni lista'!$B$4:$L$263,3,0),0)</f>
        <v>0</v>
      </c>
      <c r="E82" s="7">
        <f>IFERROR(VLOOKUP(B82,'Egyéni lista'!$B$4:$L$263,4,0),0)</f>
        <v>0</v>
      </c>
      <c r="F82" s="7">
        <f>IFERROR(VLOOKUP(B82,'Egyéni lista'!$B$4:$L$263,5,0),0)</f>
        <v>0</v>
      </c>
      <c r="G82" s="7">
        <f>IFERROR(VLOOKUP(B82,'Egyéni lista'!$B$4:$L$263,6,0),0)</f>
        <v>0</v>
      </c>
      <c r="H82" s="7">
        <f>IFERROR(VLOOKUP(B82,'Egyéni lista'!$B$4:$L$263,7,0),0)</f>
        <v>0</v>
      </c>
      <c r="I82" s="124">
        <f>IFERROR(VLOOKUP(B82,'Egyéni lista'!$B$4:$L$263,8,0),0)</f>
        <v>0</v>
      </c>
      <c r="J82" s="132">
        <f>IFERROR(VLOOKUP(B82,'Egyéni lista'!$B$4:$L$263,9,0),0)</f>
        <v>0</v>
      </c>
      <c r="K82" s="26">
        <f>IFERROR(VLOOKUP(B82,'Egyéni lista'!$B$4:$L$263,10,0),0)</f>
        <v>0</v>
      </c>
      <c r="L82" s="87">
        <f>IFERROR(VLOOKUP(B82,'Egyéni lista'!$B$4:$L$263,11,0),0)</f>
        <v>0</v>
      </c>
    </row>
    <row r="83" spans="1:12" ht="15.75" hidden="1" customHeight="1" x14ac:dyDescent="0.2">
      <c r="A83" s="80" t="s">
        <v>95</v>
      </c>
      <c r="B83" s="103"/>
      <c r="C83" s="81">
        <f>IFERROR(VLOOKUP(B83,'Egyéni lista'!$B$4:$L$263,2,0),0)</f>
        <v>0</v>
      </c>
      <c r="D83" s="82">
        <f>IFERROR(VLOOKUP(B83,'Egyéni lista'!$B$4:$L$263,3,0),0)</f>
        <v>0</v>
      </c>
      <c r="E83" s="7">
        <f>IFERROR(VLOOKUP(B83,'Egyéni lista'!$B$4:$L$263,4,0),0)</f>
        <v>0</v>
      </c>
      <c r="F83" s="7">
        <f>IFERROR(VLOOKUP(B83,'Egyéni lista'!$B$4:$L$263,5,0),0)</f>
        <v>0</v>
      </c>
      <c r="G83" s="7">
        <f>IFERROR(VLOOKUP(B83,'Egyéni lista'!$B$4:$L$263,6,0),0)</f>
        <v>0</v>
      </c>
      <c r="H83" s="7">
        <f>IFERROR(VLOOKUP(B83,'Egyéni lista'!$B$4:$L$263,7,0),0)</f>
        <v>0</v>
      </c>
      <c r="I83" s="124">
        <f>IFERROR(VLOOKUP(B83,'Egyéni lista'!$B$4:$L$263,8,0),0)</f>
        <v>0</v>
      </c>
      <c r="J83" s="132">
        <f>IFERROR(VLOOKUP(B83,'Egyéni lista'!$B$4:$L$263,9,0),0)</f>
        <v>0</v>
      </c>
      <c r="K83" s="26">
        <f>IFERROR(VLOOKUP(B83,'Egyéni lista'!$B$4:$L$263,10,0),0)</f>
        <v>0</v>
      </c>
      <c r="L83" s="87">
        <f>IFERROR(VLOOKUP(B83,'Egyéni lista'!$B$4:$L$263,11,0),0)</f>
        <v>0</v>
      </c>
    </row>
    <row r="84" spans="1:12" ht="15" hidden="1" customHeight="1" x14ac:dyDescent="0.2">
      <c r="A84" s="80" t="s">
        <v>101</v>
      </c>
      <c r="B84" s="103"/>
      <c r="C84" s="81">
        <f>IFERROR(VLOOKUP(B84,'Egyéni lista'!$B$4:$L$263,2,0),0)</f>
        <v>0</v>
      </c>
      <c r="D84" s="82">
        <f>IFERROR(VLOOKUP(B84,'Egyéni lista'!$B$4:$L$263,3,0),0)</f>
        <v>0</v>
      </c>
      <c r="E84" s="7">
        <f>IFERROR(VLOOKUP(B84,'Egyéni lista'!$B$4:$L$263,4,0),0)</f>
        <v>0</v>
      </c>
      <c r="F84" s="7">
        <f>IFERROR(VLOOKUP(B84,'Egyéni lista'!$B$4:$L$263,5,0),0)</f>
        <v>0</v>
      </c>
      <c r="G84" s="7">
        <f>IFERROR(VLOOKUP(B84,'Egyéni lista'!$B$4:$L$263,6,0),0)</f>
        <v>0</v>
      </c>
      <c r="H84" s="7">
        <f>IFERROR(VLOOKUP(B84,'Egyéni lista'!$B$4:$L$263,7,0),0)</f>
        <v>0</v>
      </c>
      <c r="I84" s="124">
        <f>IFERROR(VLOOKUP(B84,'Egyéni lista'!$B$4:$L$263,8,0),0)</f>
        <v>0</v>
      </c>
      <c r="J84" s="132">
        <f>IFERROR(VLOOKUP(B84,'Egyéni lista'!$B$4:$L$263,9,0),0)</f>
        <v>0</v>
      </c>
      <c r="K84" s="26">
        <f>IFERROR(VLOOKUP(B84,'Egyéni lista'!$B$4:$L$263,10,0),0)</f>
        <v>0</v>
      </c>
      <c r="L84" s="87">
        <f>IFERROR(VLOOKUP(B84,'Egyéni lista'!$B$4:$L$263,11,0),0)</f>
        <v>0</v>
      </c>
    </row>
    <row r="85" spans="1:12" ht="15" hidden="1" customHeight="1" x14ac:dyDescent="0.2">
      <c r="A85" s="80" t="s">
        <v>102</v>
      </c>
      <c r="B85" s="103"/>
      <c r="C85" s="81">
        <f>IFERROR(VLOOKUP(B85,'Egyéni lista'!$B$4:$L$263,2,0),0)</f>
        <v>0</v>
      </c>
      <c r="D85" s="82">
        <f>IFERROR(VLOOKUP(B85,'Egyéni lista'!$B$4:$L$263,3,0),0)</f>
        <v>0</v>
      </c>
      <c r="E85" s="7">
        <f>IFERROR(VLOOKUP(B85,'Egyéni lista'!$B$4:$L$263,4,0),0)</f>
        <v>0</v>
      </c>
      <c r="F85" s="7">
        <f>IFERROR(VLOOKUP(B85,'Egyéni lista'!$B$4:$L$263,5,0),0)</f>
        <v>0</v>
      </c>
      <c r="G85" s="7">
        <f>IFERROR(VLOOKUP(B85,'Egyéni lista'!$B$4:$L$263,6,0),0)</f>
        <v>0</v>
      </c>
      <c r="H85" s="7">
        <f>IFERROR(VLOOKUP(B85,'Egyéni lista'!$B$4:$L$263,7,0),0)</f>
        <v>0</v>
      </c>
      <c r="I85" s="124">
        <f>IFERROR(VLOOKUP(B85,'Egyéni lista'!$B$4:$L$263,8,0),0)</f>
        <v>0</v>
      </c>
      <c r="J85" s="132">
        <f>IFERROR(VLOOKUP(B85,'Egyéni lista'!$B$4:$L$263,9,0),0)</f>
        <v>0</v>
      </c>
      <c r="K85" s="26">
        <f>IFERROR(VLOOKUP(B85,'Egyéni lista'!$B$4:$L$263,10,0),0)</f>
        <v>0</v>
      </c>
      <c r="L85" s="87">
        <f>IFERROR(VLOOKUP(B85,'Egyéni lista'!$B$4:$L$263,11,0),0)</f>
        <v>0</v>
      </c>
    </row>
    <row r="86" spans="1:12" ht="15" hidden="1" customHeight="1" x14ac:dyDescent="0.2">
      <c r="A86" s="80" t="s">
        <v>103</v>
      </c>
      <c r="B86" s="103"/>
      <c r="C86" s="81">
        <f>IFERROR(VLOOKUP(B86,'Egyéni lista'!$B$4:$L$263,2,0),0)</f>
        <v>0</v>
      </c>
      <c r="D86" s="82">
        <f>IFERROR(VLOOKUP(B86,'Egyéni lista'!$B$4:$L$263,3,0),0)</f>
        <v>0</v>
      </c>
      <c r="E86" s="7">
        <f>IFERROR(VLOOKUP(B86,'Egyéni lista'!$B$4:$L$263,4,0),0)</f>
        <v>0</v>
      </c>
      <c r="F86" s="7">
        <f>IFERROR(VLOOKUP(B86,'Egyéni lista'!$B$4:$L$263,5,0),0)</f>
        <v>0</v>
      </c>
      <c r="G86" s="7">
        <f>IFERROR(VLOOKUP(B86,'Egyéni lista'!$B$4:$L$263,6,0),0)</f>
        <v>0</v>
      </c>
      <c r="H86" s="7">
        <f>IFERROR(VLOOKUP(B86,'Egyéni lista'!$B$4:$L$263,7,0),0)</f>
        <v>0</v>
      </c>
      <c r="I86" s="124">
        <f>IFERROR(VLOOKUP(B86,'Egyéni lista'!$B$4:$L$263,8,0),0)</f>
        <v>0</v>
      </c>
      <c r="J86" s="132">
        <f>IFERROR(VLOOKUP(B86,'Egyéni lista'!$B$4:$L$263,9,0),0)</f>
        <v>0</v>
      </c>
      <c r="K86" s="26">
        <f>IFERROR(VLOOKUP(B86,'Egyéni lista'!$B$4:$L$263,10,0),0)</f>
        <v>0</v>
      </c>
      <c r="L86" s="87">
        <f>IFERROR(VLOOKUP(B86,'Egyéni lista'!$B$4:$L$263,11,0),0)</f>
        <v>0</v>
      </c>
    </row>
    <row r="87" spans="1:12" ht="15.75" hidden="1" customHeight="1" x14ac:dyDescent="0.2">
      <c r="A87" s="80" t="s">
        <v>104</v>
      </c>
      <c r="B87" s="103"/>
      <c r="C87" s="81">
        <f>IFERROR(VLOOKUP(B87,'Egyéni lista'!$B$4:$L$263,2,0),0)</f>
        <v>0</v>
      </c>
      <c r="D87" s="82">
        <f>IFERROR(VLOOKUP(B87,'Egyéni lista'!$B$4:$L$263,3,0),0)</f>
        <v>0</v>
      </c>
      <c r="E87" s="7">
        <f>IFERROR(VLOOKUP(B87,'Egyéni lista'!$B$4:$L$263,4,0),0)</f>
        <v>0</v>
      </c>
      <c r="F87" s="7">
        <f>IFERROR(VLOOKUP(B87,'Egyéni lista'!$B$4:$L$263,5,0),0)</f>
        <v>0</v>
      </c>
      <c r="G87" s="7">
        <f>IFERROR(VLOOKUP(B87,'Egyéni lista'!$B$4:$L$263,6,0),0)</f>
        <v>0</v>
      </c>
      <c r="H87" s="7">
        <f>IFERROR(VLOOKUP(B87,'Egyéni lista'!$B$4:$L$263,7,0),0)</f>
        <v>0</v>
      </c>
      <c r="I87" s="124">
        <f>IFERROR(VLOOKUP(B87,'Egyéni lista'!$B$4:$L$263,8,0),0)</f>
        <v>0</v>
      </c>
      <c r="J87" s="132">
        <f>IFERROR(VLOOKUP(B87,'Egyéni lista'!$B$4:$L$263,9,0),0)</f>
        <v>0</v>
      </c>
      <c r="K87" s="26">
        <f>IFERROR(VLOOKUP(B87,'Egyéni lista'!$B$4:$L$263,10,0),0)</f>
        <v>0</v>
      </c>
      <c r="L87" s="87">
        <f>IFERROR(VLOOKUP(B87,'Egyéni lista'!$B$4:$L$263,11,0),0)</f>
        <v>0</v>
      </c>
    </row>
    <row r="88" spans="1:12" ht="15" hidden="1" customHeight="1" x14ac:dyDescent="0.2">
      <c r="A88" s="80" t="s">
        <v>105</v>
      </c>
      <c r="B88" s="103"/>
      <c r="C88" s="81">
        <f>IFERROR(VLOOKUP(B88,'Egyéni lista'!$B$4:$L$263,2,0),0)</f>
        <v>0</v>
      </c>
      <c r="D88" s="82">
        <f>IFERROR(VLOOKUP(B88,'Egyéni lista'!$B$4:$L$263,3,0),0)</f>
        <v>0</v>
      </c>
      <c r="E88" s="7">
        <f>IFERROR(VLOOKUP(B88,'Egyéni lista'!$B$4:$L$263,4,0),0)</f>
        <v>0</v>
      </c>
      <c r="F88" s="7">
        <f>IFERROR(VLOOKUP(B88,'Egyéni lista'!$B$4:$L$263,5,0),0)</f>
        <v>0</v>
      </c>
      <c r="G88" s="7">
        <f>IFERROR(VLOOKUP(B88,'Egyéni lista'!$B$4:$L$263,6,0),0)</f>
        <v>0</v>
      </c>
      <c r="H88" s="7">
        <f>IFERROR(VLOOKUP(B88,'Egyéni lista'!$B$4:$L$263,7,0),0)</f>
        <v>0</v>
      </c>
      <c r="I88" s="124">
        <f>IFERROR(VLOOKUP(B88,'Egyéni lista'!$B$4:$L$263,8,0),0)</f>
        <v>0</v>
      </c>
      <c r="J88" s="132">
        <f>IFERROR(VLOOKUP(B88,'Egyéni lista'!$B$4:$L$263,9,0),0)</f>
        <v>0</v>
      </c>
      <c r="K88" s="26">
        <f>IFERROR(VLOOKUP(B88,'Egyéni lista'!$B$4:$L$263,10,0),0)</f>
        <v>0</v>
      </c>
      <c r="L88" s="87">
        <f>IFERROR(VLOOKUP(B88,'Egyéni lista'!$B$4:$L$263,11,0),0)</f>
        <v>0</v>
      </c>
    </row>
    <row r="89" spans="1:12" ht="15" hidden="1" customHeight="1" x14ac:dyDescent="0.2">
      <c r="A89" s="80" t="s">
        <v>106</v>
      </c>
      <c r="B89" s="103"/>
      <c r="C89" s="81">
        <f>IFERROR(VLOOKUP(B89,'Egyéni lista'!$B$4:$L$263,2,0),0)</f>
        <v>0</v>
      </c>
      <c r="D89" s="82">
        <f>IFERROR(VLOOKUP(B89,'Egyéni lista'!$B$4:$L$263,3,0),0)</f>
        <v>0</v>
      </c>
      <c r="E89" s="7">
        <f>IFERROR(VLOOKUP(B89,'Egyéni lista'!$B$4:$L$263,4,0),0)</f>
        <v>0</v>
      </c>
      <c r="F89" s="7">
        <f>IFERROR(VLOOKUP(B89,'Egyéni lista'!$B$4:$L$263,5,0),0)</f>
        <v>0</v>
      </c>
      <c r="G89" s="7">
        <f>IFERROR(VLOOKUP(B89,'Egyéni lista'!$B$4:$L$263,6,0),0)</f>
        <v>0</v>
      </c>
      <c r="H89" s="7">
        <f>IFERROR(VLOOKUP(B89,'Egyéni lista'!$B$4:$L$263,7,0),0)</f>
        <v>0</v>
      </c>
      <c r="I89" s="124">
        <f>IFERROR(VLOOKUP(B89,'Egyéni lista'!$B$4:$L$263,8,0),0)</f>
        <v>0</v>
      </c>
      <c r="J89" s="132">
        <f>IFERROR(VLOOKUP(B89,'Egyéni lista'!$B$4:$L$263,9,0),0)</f>
        <v>0</v>
      </c>
      <c r="K89" s="26">
        <f>IFERROR(VLOOKUP(B89,'Egyéni lista'!$B$4:$L$263,10,0),0)</f>
        <v>0</v>
      </c>
      <c r="L89" s="87">
        <f>IFERROR(VLOOKUP(B89,'Egyéni lista'!$B$4:$L$263,11,0),0)</f>
        <v>0</v>
      </c>
    </row>
    <row r="90" spans="1:12" ht="15" hidden="1" customHeight="1" x14ac:dyDescent="0.2">
      <c r="A90" s="80" t="s">
        <v>107</v>
      </c>
      <c r="B90" s="103"/>
      <c r="C90" s="81">
        <f>IFERROR(VLOOKUP(B90,'Egyéni lista'!$B$4:$L$263,2,0),0)</f>
        <v>0</v>
      </c>
      <c r="D90" s="82">
        <f>IFERROR(VLOOKUP(B90,'Egyéni lista'!$B$4:$L$263,3,0),0)</f>
        <v>0</v>
      </c>
      <c r="E90" s="7">
        <f>IFERROR(VLOOKUP(B90,'Egyéni lista'!$B$4:$L$263,4,0),0)</f>
        <v>0</v>
      </c>
      <c r="F90" s="7">
        <f>IFERROR(VLOOKUP(B90,'Egyéni lista'!$B$4:$L$263,5,0),0)</f>
        <v>0</v>
      </c>
      <c r="G90" s="7">
        <f>IFERROR(VLOOKUP(B90,'Egyéni lista'!$B$4:$L$263,6,0),0)</f>
        <v>0</v>
      </c>
      <c r="H90" s="7">
        <f>IFERROR(VLOOKUP(B90,'Egyéni lista'!$B$4:$L$263,7,0),0)</f>
        <v>0</v>
      </c>
      <c r="I90" s="124">
        <f>IFERROR(VLOOKUP(B90,'Egyéni lista'!$B$4:$L$263,8,0),0)</f>
        <v>0</v>
      </c>
      <c r="J90" s="132">
        <f>IFERROR(VLOOKUP(B90,'Egyéni lista'!$B$4:$L$263,9,0),0)</f>
        <v>0</v>
      </c>
      <c r="K90" s="26">
        <f>IFERROR(VLOOKUP(B90,'Egyéni lista'!$B$4:$L$263,10,0),0)</f>
        <v>0</v>
      </c>
      <c r="L90" s="87">
        <f>IFERROR(VLOOKUP(B90,'Egyéni lista'!$B$4:$L$263,11,0),0)</f>
        <v>0</v>
      </c>
    </row>
    <row r="91" spans="1:12" ht="15.75" hidden="1" customHeight="1" x14ac:dyDescent="0.2">
      <c r="A91" s="80" t="s">
        <v>108</v>
      </c>
      <c r="B91" s="103"/>
      <c r="C91" s="81">
        <f>IFERROR(VLOOKUP(B91,'Egyéni lista'!$B$4:$L$263,2,0),0)</f>
        <v>0</v>
      </c>
      <c r="D91" s="82">
        <f>IFERROR(VLOOKUP(B91,'Egyéni lista'!$B$4:$L$263,3,0),0)</f>
        <v>0</v>
      </c>
      <c r="E91" s="7">
        <f>IFERROR(VLOOKUP(B91,'Egyéni lista'!$B$4:$L$263,4,0),0)</f>
        <v>0</v>
      </c>
      <c r="F91" s="7">
        <f>IFERROR(VLOOKUP(B91,'Egyéni lista'!$B$4:$L$263,5,0),0)</f>
        <v>0</v>
      </c>
      <c r="G91" s="7">
        <f>IFERROR(VLOOKUP(B91,'Egyéni lista'!$B$4:$L$263,6,0),0)</f>
        <v>0</v>
      </c>
      <c r="H91" s="7">
        <f>IFERROR(VLOOKUP(B91,'Egyéni lista'!$B$4:$L$263,7,0),0)</f>
        <v>0</v>
      </c>
      <c r="I91" s="124">
        <f>IFERROR(VLOOKUP(B91,'Egyéni lista'!$B$4:$L$263,8,0),0)</f>
        <v>0</v>
      </c>
      <c r="J91" s="132">
        <f>IFERROR(VLOOKUP(B91,'Egyéni lista'!$B$4:$L$263,9,0),0)</f>
        <v>0</v>
      </c>
      <c r="K91" s="26">
        <f>IFERROR(VLOOKUP(B91,'Egyéni lista'!$B$4:$L$263,10,0),0)</f>
        <v>0</v>
      </c>
      <c r="L91" s="87">
        <f>IFERROR(VLOOKUP(B91,'Egyéni lista'!$B$4:$L$263,11,0),0)</f>
        <v>0</v>
      </c>
    </row>
    <row r="92" spans="1:12" ht="15" hidden="1" customHeight="1" x14ac:dyDescent="0.2">
      <c r="A92" s="80" t="s">
        <v>109</v>
      </c>
      <c r="B92" s="103"/>
      <c r="C92" s="81">
        <f>IFERROR(VLOOKUP(B92,'Egyéni lista'!$B$4:$L$263,2,0),0)</f>
        <v>0</v>
      </c>
      <c r="D92" s="82">
        <f>IFERROR(VLOOKUP(B92,'Egyéni lista'!$B$4:$L$263,3,0),0)</f>
        <v>0</v>
      </c>
      <c r="E92" s="7">
        <f>IFERROR(VLOOKUP(B92,'Egyéni lista'!$B$4:$L$263,4,0),0)</f>
        <v>0</v>
      </c>
      <c r="F92" s="7">
        <f>IFERROR(VLOOKUP(B92,'Egyéni lista'!$B$4:$L$263,5,0),0)</f>
        <v>0</v>
      </c>
      <c r="G92" s="7">
        <f>IFERROR(VLOOKUP(B92,'Egyéni lista'!$B$4:$L$263,6,0),0)</f>
        <v>0</v>
      </c>
      <c r="H92" s="7">
        <f>IFERROR(VLOOKUP(B92,'Egyéni lista'!$B$4:$L$263,7,0),0)</f>
        <v>0</v>
      </c>
      <c r="I92" s="124">
        <f>IFERROR(VLOOKUP(B92,'Egyéni lista'!$B$4:$L$263,8,0),0)</f>
        <v>0</v>
      </c>
      <c r="J92" s="132">
        <f>IFERROR(VLOOKUP(B92,'Egyéni lista'!$B$4:$L$263,9,0),0)</f>
        <v>0</v>
      </c>
      <c r="K92" s="26">
        <f>IFERROR(VLOOKUP(B92,'Egyéni lista'!$B$4:$L$263,10,0),0)</f>
        <v>0</v>
      </c>
      <c r="L92" s="87">
        <f>IFERROR(VLOOKUP(B92,'Egyéni lista'!$B$4:$L$263,11,0),0)</f>
        <v>0</v>
      </c>
    </row>
    <row r="93" spans="1:12" ht="15" hidden="1" customHeight="1" x14ac:dyDescent="0.2">
      <c r="A93" s="80" t="s">
        <v>110</v>
      </c>
      <c r="B93" s="103"/>
      <c r="C93" s="81">
        <f>IFERROR(VLOOKUP(B93,'Egyéni lista'!$B$4:$L$263,2,0),0)</f>
        <v>0</v>
      </c>
      <c r="D93" s="82">
        <f>IFERROR(VLOOKUP(B93,'Egyéni lista'!$B$4:$L$263,3,0),0)</f>
        <v>0</v>
      </c>
      <c r="E93" s="7">
        <f>IFERROR(VLOOKUP(B93,'Egyéni lista'!$B$4:$L$263,4,0),0)</f>
        <v>0</v>
      </c>
      <c r="F93" s="7">
        <f>IFERROR(VLOOKUP(B93,'Egyéni lista'!$B$4:$L$263,5,0),0)</f>
        <v>0</v>
      </c>
      <c r="G93" s="7">
        <f>IFERROR(VLOOKUP(B93,'Egyéni lista'!$B$4:$L$263,6,0),0)</f>
        <v>0</v>
      </c>
      <c r="H93" s="7">
        <f>IFERROR(VLOOKUP(B93,'Egyéni lista'!$B$4:$L$263,7,0),0)</f>
        <v>0</v>
      </c>
      <c r="I93" s="124">
        <f>IFERROR(VLOOKUP(B93,'Egyéni lista'!$B$4:$L$263,8,0),0)</f>
        <v>0</v>
      </c>
      <c r="J93" s="132">
        <f>IFERROR(VLOOKUP(B93,'Egyéni lista'!$B$4:$L$263,9,0),0)</f>
        <v>0</v>
      </c>
      <c r="K93" s="26">
        <f>IFERROR(VLOOKUP(B93,'Egyéni lista'!$B$4:$L$263,10,0),0)</f>
        <v>0</v>
      </c>
      <c r="L93" s="87">
        <f>IFERROR(VLOOKUP(B93,'Egyéni lista'!$B$4:$L$263,11,0),0)</f>
        <v>0</v>
      </c>
    </row>
    <row r="94" spans="1:12" ht="15" hidden="1" customHeight="1" x14ac:dyDescent="0.2">
      <c r="A94" s="80" t="s">
        <v>111</v>
      </c>
      <c r="B94" s="103"/>
      <c r="C94" s="81">
        <f>IFERROR(VLOOKUP(B94,'Egyéni lista'!$B$4:$L$263,2,0),0)</f>
        <v>0</v>
      </c>
      <c r="D94" s="82">
        <f>IFERROR(VLOOKUP(B94,'Egyéni lista'!$B$4:$L$263,3,0),0)</f>
        <v>0</v>
      </c>
      <c r="E94" s="7">
        <f>IFERROR(VLOOKUP(B94,'Egyéni lista'!$B$4:$L$263,4,0),0)</f>
        <v>0</v>
      </c>
      <c r="F94" s="7">
        <f>IFERROR(VLOOKUP(B94,'Egyéni lista'!$B$4:$L$263,5,0),0)</f>
        <v>0</v>
      </c>
      <c r="G94" s="7">
        <f>IFERROR(VLOOKUP(B94,'Egyéni lista'!$B$4:$L$263,6,0),0)</f>
        <v>0</v>
      </c>
      <c r="H94" s="7">
        <f>IFERROR(VLOOKUP(B94,'Egyéni lista'!$B$4:$L$263,7,0),0)</f>
        <v>0</v>
      </c>
      <c r="I94" s="124">
        <f>IFERROR(VLOOKUP(B94,'Egyéni lista'!$B$4:$L$263,8,0),0)</f>
        <v>0</v>
      </c>
      <c r="J94" s="132">
        <f>IFERROR(VLOOKUP(B94,'Egyéni lista'!$B$4:$L$263,9,0),0)</f>
        <v>0</v>
      </c>
      <c r="K94" s="26">
        <f>IFERROR(VLOOKUP(B94,'Egyéni lista'!$B$4:$L$263,10,0),0)</f>
        <v>0</v>
      </c>
      <c r="L94" s="87">
        <f>IFERROR(VLOOKUP(B94,'Egyéni lista'!$B$4:$L$263,11,0),0)</f>
        <v>0</v>
      </c>
    </row>
    <row r="95" spans="1:12" ht="15.75" hidden="1" customHeight="1" x14ac:dyDescent="0.2">
      <c r="A95" s="80" t="s">
        <v>112</v>
      </c>
      <c r="B95" s="103"/>
      <c r="C95" s="81">
        <f>IFERROR(VLOOKUP(B95,'Egyéni lista'!$B$4:$L$263,2,0),0)</f>
        <v>0</v>
      </c>
      <c r="D95" s="82">
        <f>IFERROR(VLOOKUP(B95,'Egyéni lista'!$B$4:$L$263,3,0),0)</f>
        <v>0</v>
      </c>
      <c r="E95" s="7">
        <f>IFERROR(VLOOKUP(B95,'Egyéni lista'!$B$4:$L$263,4,0),0)</f>
        <v>0</v>
      </c>
      <c r="F95" s="7">
        <f>IFERROR(VLOOKUP(B95,'Egyéni lista'!$B$4:$L$263,5,0),0)</f>
        <v>0</v>
      </c>
      <c r="G95" s="7">
        <f>IFERROR(VLOOKUP(B95,'Egyéni lista'!$B$4:$L$263,6,0),0)</f>
        <v>0</v>
      </c>
      <c r="H95" s="7">
        <f>IFERROR(VLOOKUP(B95,'Egyéni lista'!$B$4:$L$263,7,0),0)</f>
        <v>0</v>
      </c>
      <c r="I95" s="124">
        <f>IFERROR(VLOOKUP(B95,'Egyéni lista'!$B$4:$L$263,8,0),0)</f>
        <v>0</v>
      </c>
      <c r="J95" s="132">
        <f>IFERROR(VLOOKUP(B95,'Egyéni lista'!$B$4:$L$263,9,0),0)</f>
        <v>0</v>
      </c>
      <c r="K95" s="26">
        <f>IFERROR(VLOOKUP(B95,'Egyéni lista'!$B$4:$L$263,10,0),0)</f>
        <v>0</v>
      </c>
      <c r="L95" s="87">
        <f>IFERROR(VLOOKUP(B95,'Egyéni lista'!$B$4:$L$263,11,0),0)</f>
        <v>0</v>
      </c>
    </row>
    <row r="96" spans="1:12" ht="15" hidden="1" customHeight="1" x14ac:dyDescent="0.2">
      <c r="A96" s="80" t="s">
        <v>113</v>
      </c>
      <c r="B96" s="103"/>
      <c r="C96" s="81">
        <f>IFERROR(VLOOKUP(B96,'Egyéni lista'!$B$4:$L$263,2,0),0)</f>
        <v>0</v>
      </c>
      <c r="D96" s="82">
        <f>IFERROR(VLOOKUP(B96,'Egyéni lista'!$B$4:$L$263,3,0),0)</f>
        <v>0</v>
      </c>
      <c r="E96" s="7">
        <f>IFERROR(VLOOKUP(B96,'Egyéni lista'!$B$4:$L$263,4,0),0)</f>
        <v>0</v>
      </c>
      <c r="F96" s="7">
        <f>IFERROR(VLOOKUP(B96,'Egyéni lista'!$B$4:$L$263,5,0),0)</f>
        <v>0</v>
      </c>
      <c r="G96" s="7">
        <f>IFERROR(VLOOKUP(B96,'Egyéni lista'!$B$4:$L$263,6,0),0)</f>
        <v>0</v>
      </c>
      <c r="H96" s="7">
        <f>IFERROR(VLOOKUP(B96,'Egyéni lista'!$B$4:$L$263,7,0),0)</f>
        <v>0</v>
      </c>
      <c r="I96" s="124">
        <f>IFERROR(VLOOKUP(B96,'Egyéni lista'!$B$4:$L$263,8,0),0)</f>
        <v>0</v>
      </c>
      <c r="J96" s="132">
        <f>IFERROR(VLOOKUP(B96,'Egyéni lista'!$B$4:$L$263,9,0),0)</f>
        <v>0</v>
      </c>
      <c r="K96" s="26">
        <f>IFERROR(VLOOKUP(B96,'Egyéni lista'!$B$4:$L$263,10,0),0)</f>
        <v>0</v>
      </c>
      <c r="L96" s="87">
        <f>IFERROR(VLOOKUP(B96,'Egyéni lista'!$B$4:$L$263,11,0),0)</f>
        <v>0</v>
      </c>
    </row>
    <row r="97" spans="1:12" ht="15" hidden="1" customHeight="1" x14ac:dyDescent="0.2">
      <c r="A97" s="80" t="s">
        <v>114</v>
      </c>
      <c r="B97" s="103"/>
      <c r="C97" s="81">
        <f>IFERROR(VLOOKUP(B97,'Egyéni lista'!$B$4:$L$263,2,0),0)</f>
        <v>0</v>
      </c>
      <c r="D97" s="82">
        <f>IFERROR(VLOOKUP(B97,'Egyéni lista'!$B$4:$L$263,3,0),0)</f>
        <v>0</v>
      </c>
      <c r="E97" s="7">
        <f>IFERROR(VLOOKUP(B97,'Egyéni lista'!$B$4:$L$263,4,0),0)</f>
        <v>0</v>
      </c>
      <c r="F97" s="7">
        <f>IFERROR(VLOOKUP(B97,'Egyéni lista'!$B$4:$L$263,5,0),0)</f>
        <v>0</v>
      </c>
      <c r="G97" s="7">
        <f>IFERROR(VLOOKUP(B97,'Egyéni lista'!$B$4:$L$263,6,0),0)</f>
        <v>0</v>
      </c>
      <c r="H97" s="7">
        <f>IFERROR(VLOOKUP(B97,'Egyéni lista'!$B$4:$L$263,7,0),0)</f>
        <v>0</v>
      </c>
      <c r="I97" s="124">
        <f>IFERROR(VLOOKUP(B97,'Egyéni lista'!$B$4:$L$263,8,0),0)</f>
        <v>0</v>
      </c>
      <c r="J97" s="132">
        <f>IFERROR(VLOOKUP(B97,'Egyéni lista'!$B$4:$L$263,9,0),0)</f>
        <v>0</v>
      </c>
      <c r="K97" s="26">
        <f>IFERROR(VLOOKUP(B97,'Egyéni lista'!$B$4:$L$263,10,0),0)</f>
        <v>0</v>
      </c>
      <c r="L97" s="87">
        <f>IFERROR(VLOOKUP(B97,'Egyéni lista'!$B$4:$L$263,11,0),0)</f>
        <v>0</v>
      </c>
    </row>
    <row r="98" spans="1:12" ht="15" hidden="1" customHeight="1" x14ac:dyDescent="0.2">
      <c r="A98" s="80" t="s">
        <v>115</v>
      </c>
      <c r="B98" s="103"/>
      <c r="C98" s="81">
        <f>IFERROR(VLOOKUP(B98,'Egyéni lista'!$B$4:$L$263,2,0),0)</f>
        <v>0</v>
      </c>
      <c r="D98" s="82">
        <f>IFERROR(VLOOKUP(B98,'Egyéni lista'!$B$4:$L$263,3,0),0)</f>
        <v>0</v>
      </c>
      <c r="E98" s="7">
        <f>IFERROR(VLOOKUP(B98,'Egyéni lista'!$B$4:$L$263,4,0),0)</f>
        <v>0</v>
      </c>
      <c r="F98" s="7">
        <f>IFERROR(VLOOKUP(B98,'Egyéni lista'!$B$4:$L$263,5,0),0)</f>
        <v>0</v>
      </c>
      <c r="G98" s="7">
        <f>IFERROR(VLOOKUP(B98,'Egyéni lista'!$B$4:$L$263,6,0),0)</f>
        <v>0</v>
      </c>
      <c r="H98" s="7">
        <f>IFERROR(VLOOKUP(B98,'Egyéni lista'!$B$4:$L$263,7,0),0)</f>
        <v>0</v>
      </c>
      <c r="I98" s="124">
        <f>IFERROR(VLOOKUP(B98,'Egyéni lista'!$B$4:$L$263,8,0),0)</f>
        <v>0</v>
      </c>
      <c r="J98" s="132">
        <f>IFERROR(VLOOKUP(B98,'Egyéni lista'!$B$4:$L$263,9,0),0)</f>
        <v>0</v>
      </c>
      <c r="K98" s="26">
        <f>IFERROR(VLOOKUP(B98,'Egyéni lista'!$B$4:$L$263,10,0),0)</f>
        <v>0</v>
      </c>
      <c r="L98" s="87">
        <f>IFERROR(VLOOKUP(B98,'Egyéni lista'!$B$4:$L$263,11,0),0)</f>
        <v>0</v>
      </c>
    </row>
    <row r="99" spans="1:12" ht="15.75" hidden="1" customHeight="1" x14ac:dyDescent="0.2">
      <c r="A99" s="80" t="s">
        <v>116</v>
      </c>
      <c r="B99" s="103"/>
      <c r="C99" s="81">
        <f>IFERROR(VLOOKUP(B99,'Egyéni lista'!$B$4:$L$263,2,0),0)</f>
        <v>0</v>
      </c>
      <c r="D99" s="82">
        <f>IFERROR(VLOOKUP(B99,'Egyéni lista'!$B$4:$L$263,3,0),0)</f>
        <v>0</v>
      </c>
      <c r="E99" s="7">
        <f>IFERROR(VLOOKUP(B99,'Egyéni lista'!$B$4:$L$263,4,0),0)</f>
        <v>0</v>
      </c>
      <c r="F99" s="7">
        <f>IFERROR(VLOOKUP(B99,'Egyéni lista'!$B$4:$L$263,5,0),0)</f>
        <v>0</v>
      </c>
      <c r="G99" s="7">
        <f>IFERROR(VLOOKUP(B99,'Egyéni lista'!$B$4:$L$263,6,0),0)</f>
        <v>0</v>
      </c>
      <c r="H99" s="7">
        <f>IFERROR(VLOOKUP(B99,'Egyéni lista'!$B$4:$L$263,7,0),0)</f>
        <v>0</v>
      </c>
      <c r="I99" s="124">
        <f>IFERROR(VLOOKUP(B99,'Egyéni lista'!$B$4:$L$263,8,0),0)</f>
        <v>0</v>
      </c>
      <c r="J99" s="132">
        <f>IFERROR(VLOOKUP(B99,'Egyéni lista'!$B$4:$L$263,9,0),0)</f>
        <v>0</v>
      </c>
      <c r="K99" s="26">
        <f>IFERROR(VLOOKUP(B99,'Egyéni lista'!$B$4:$L$263,10,0),0)</f>
        <v>0</v>
      </c>
      <c r="L99" s="87">
        <f>IFERROR(VLOOKUP(B99,'Egyéni lista'!$B$4:$L$263,11,0),0)</f>
        <v>0</v>
      </c>
    </row>
    <row r="100" spans="1:12" ht="15" hidden="1" customHeight="1" x14ac:dyDescent="0.2">
      <c r="A100" s="80" t="s">
        <v>117</v>
      </c>
      <c r="B100" s="103"/>
      <c r="C100" s="81">
        <f>IFERROR(VLOOKUP(B100,'Egyéni lista'!$B$4:$L$263,2,0),0)</f>
        <v>0</v>
      </c>
      <c r="D100" s="82">
        <f>IFERROR(VLOOKUP(B100,'Egyéni lista'!$B$4:$L$263,3,0),0)</f>
        <v>0</v>
      </c>
      <c r="E100" s="7">
        <f>IFERROR(VLOOKUP(B100,'Egyéni lista'!$B$4:$L$263,4,0),0)</f>
        <v>0</v>
      </c>
      <c r="F100" s="7">
        <f>IFERROR(VLOOKUP(B100,'Egyéni lista'!$B$4:$L$263,5,0),0)</f>
        <v>0</v>
      </c>
      <c r="G100" s="7">
        <f>IFERROR(VLOOKUP(B100,'Egyéni lista'!$B$4:$L$263,6,0),0)</f>
        <v>0</v>
      </c>
      <c r="H100" s="7">
        <f>IFERROR(VLOOKUP(B100,'Egyéni lista'!$B$4:$L$263,7,0),0)</f>
        <v>0</v>
      </c>
      <c r="I100" s="124">
        <f>IFERROR(VLOOKUP(B100,'Egyéni lista'!$B$4:$L$263,8,0),0)</f>
        <v>0</v>
      </c>
      <c r="J100" s="132">
        <f>IFERROR(VLOOKUP(B100,'Egyéni lista'!$B$4:$L$263,9,0),0)</f>
        <v>0</v>
      </c>
      <c r="K100" s="26">
        <f>IFERROR(VLOOKUP(B100,'Egyéni lista'!$B$4:$L$263,10,0),0)</f>
        <v>0</v>
      </c>
      <c r="L100" s="87">
        <f>IFERROR(VLOOKUP(B100,'Egyéni lista'!$B$4:$L$263,11,0),0)</f>
        <v>0</v>
      </c>
    </row>
    <row r="101" spans="1:12" ht="15" hidden="1" customHeight="1" x14ac:dyDescent="0.2">
      <c r="A101" s="80" t="s">
        <v>118</v>
      </c>
      <c r="B101" s="103"/>
      <c r="C101" s="81">
        <f>IFERROR(VLOOKUP(B101,'Egyéni lista'!$B$4:$L$263,2,0),0)</f>
        <v>0</v>
      </c>
      <c r="D101" s="82">
        <f>IFERROR(VLOOKUP(B101,'Egyéni lista'!$B$4:$L$263,3,0),0)</f>
        <v>0</v>
      </c>
      <c r="E101" s="7">
        <f>IFERROR(VLOOKUP(B101,'Egyéni lista'!$B$4:$L$263,4,0),0)</f>
        <v>0</v>
      </c>
      <c r="F101" s="7">
        <f>IFERROR(VLOOKUP(B101,'Egyéni lista'!$B$4:$L$263,5,0),0)</f>
        <v>0</v>
      </c>
      <c r="G101" s="7">
        <f>IFERROR(VLOOKUP(B101,'Egyéni lista'!$B$4:$L$263,6,0),0)</f>
        <v>0</v>
      </c>
      <c r="H101" s="7">
        <f>IFERROR(VLOOKUP(B101,'Egyéni lista'!$B$4:$L$263,7,0),0)</f>
        <v>0</v>
      </c>
      <c r="I101" s="124">
        <f>IFERROR(VLOOKUP(B101,'Egyéni lista'!$B$4:$L$263,8,0),0)</f>
        <v>0</v>
      </c>
      <c r="J101" s="132">
        <f>IFERROR(VLOOKUP(B101,'Egyéni lista'!$B$4:$L$263,9,0),0)</f>
        <v>0</v>
      </c>
      <c r="K101" s="26">
        <f>IFERROR(VLOOKUP(B101,'Egyéni lista'!$B$4:$L$263,10,0),0)</f>
        <v>0</v>
      </c>
      <c r="L101" s="87">
        <f>IFERROR(VLOOKUP(B101,'Egyéni lista'!$B$4:$L$263,11,0),0)</f>
        <v>0</v>
      </c>
    </row>
    <row r="102" spans="1:12" ht="15" hidden="1" customHeight="1" x14ac:dyDescent="0.2">
      <c r="A102" s="80" t="s">
        <v>119</v>
      </c>
      <c r="B102" s="103"/>
      <c r="C102" s="81">
        <f>IFERROR(VLOOKUP(B102,'Egyéni lista'!$B$4:$L$263,2,0),0)</f>
        <v>0</v>
      </c>
      <c r="D102" s="82">
        <f>IFERROR(VLOOKUP(B102,'Egyéni lista'!$B$4:$L$263,3,0),0)</f>
        <v>0</v>
      </c>
      <c r="E102" s="7">
        <f>IFERROR(VLOOKUP(B102,'Egyéni lista'!$B$4:$L$263,4,0),0)</f>
        <v>0</v>
      </c>
      <c r="F102" s="7">
        <f>IFERROR(VLOOKUP(B102,'Egyéni lista'!$B$4:$L$263,5,0),0)</f>
        <v>0</v>
      </c>
      <c r="G102" s="7">
        <f>IFERROR(VLOOKUP(B102,'Egyéni lista'!$B$4:$L$263,6,0),0)</f>
        <v>0</v>
      </c>
      <c r="H102" s="7">
        <f>IFERROR(VLOOKUP(B102,'Egyéni lista'!$B$4:$L$263,7,0),0)</f>
        <v>0</v>
      </c>
      <c r="I102" s="124">
        <f>IFERROR(VLOOKUP(B102,'Egyéni lista'!$B$4:$L$263,8,0),0)</f>
        <v>0</v>
      </c>
      <c r="J102" s="132">
        <f>IFERROR(VLOOKUP(B102,'Egyéni lista'!$B$4:$L$263,9,0),0)</f>
        <v>0</v>
      </c>
      <c r="K102" s="26">
        <f>IFERROR(VLOOKUP(B102,'Egyéni lista'!$B$4:$L$263,10,0),0)</f>
        <v>0</v>
      </c>
      <c r="L102" s="87">
        <f>IFERROR(VLOOKUP(B102,'Egyéni lista'!$B$4:$L$263,11,0),0)</f>
        <v>0</v>
      </c>
    </row>
    <row r="103" spans="1:12" ht="15.75" hidden="1" customHeight="1" x14ac:dyDescent="0.2">
      <c r="A103" s="80" t="s">
        <v>120</v>
      </c>
      <c r="B103" s="103"/>
      <c r="C103" s="81">
        <f>IFERROR(VLOOKUP(B103,'Egyéni lista'!$B$4:$L$263,2,0),0)</f>
        <v>0</v>
      </c>
      <c r="D103" s="82">
        <f>IFERROR(VLOOKUP(B103,'Egyéni lista'!$B$4:$L$263,3,0),0)</f>
        <v>0</v>
      </c>
      <c r="E103" s="7">
        <f>IFERROR(VLOOKUP(B103,'Egyéni lista'!$B$4:$L$263,4,0),0)</f>
        <v>0</v>
      </c>
      <c r="F103" s="7">
        <f>IFERROR(VLOOKUP(B103,'Egyéni lista'!$B$4:$L$263,5,0),0)</f>
        <v>0</v>
      </c>
      <c r="G103" s="7">
        <f>IFERROR(VLOOKUP(B103,'Egyéni lista'!$B$4:$L$263,6,0),0)</f>
        <v>0</v>
      </c>
      <c r="H103" s="7">
        <f>IFERROR(VLOOKUP(B103,'Egyéni lista'!$B$4:$L$263,7,0),0)</f>
        <v>0</v>
      </c>
      <c r="I103" s="124">
        <f>IFERROR(VLOOKUP(B103,'Egyéni lista'!$B$4:$L$263,8,0),0)</f>
        <v>0</v>
      </c>
      <c r="J103" s="132">
        <f>IFERROR(VLOOKUP(B103,'Egyéni lista'!$B$4:$L$263,9,0),0)</f>
        <v>0</v>
      </c>
      <c r="K103" s="26">
        <f>IFERROR(VLOOKUP(B103,'Egyéni lista'!$B$4:$L$263,10,0),0)</f>
        <v>0</v>
      </c>
      <c r="L103" s="87">
        <f>IFERROR(VLOOKUP(B103,'Egyéni lista'!$B$4:$L$263,11,0),0)</f>
        <v>0</v>
      </c>
    </row>
    <row r="104" spans="1:12" ht="15" hidden="1" customHeight="1" x14ac:dyDescent="0.2">
      <c r="A104" s="80" t="s">
        <v>121</v>
      </c>
      <c r="B104" s="103"/>
      <c r="C104" s="81">
        <f>IFERROR(VLOOKUP(B104,'Egyéni lista'!$B$4:$L$263,2,0),0)</f>
        <v>0</v>
      </c>
      <c r="D104" s="82">
        <f>IFERROR(VLOOKUP(B104,'Egyéni lista'!$B$4:$L$263,3,0),0)</f>
        <v>0</v>
      </c>
      <c r="E104" s="7">
        <f>IFERROR(VLOOKUP(B104,'Egyéni lista'!$B$4:$L$263,4,0),0)</f>
        <v>0</v>
      </c>
      <c r="F104" s="7">
        <f>IFERROR(VLOOKUP(B104,'Egyéni lista'!$B$4:$L$263,5,0),0)</f>
        <v>0</v>
      </c>
      <c r="G104" s="7">
        <f>IFERROR(VLOOKUP(B104,'Egyéni lista'!$B$4:$L$263,6,0),0)</f>
        <v>0</v>
      </c>
      <c r="H104" s="7">
        <f>IFERROR(VLOOKUP(B104,'Egyéni lista'!$B$4:$L$263,7,0),0)</f>
        <v>0</v>
      </c>
      <c r="I104" s="124">
        <f>IFERROR(VLOOKUP(B104,'Egyéni lista'!$B$4:$L$263,8,0),0)</f>
        <v>0</v>
      </c>
      <c r="J104" s="132">
        <f>IFERROR(VLOOKUP(B104,'Egyéni lista'!$B$4:$L$263,9,0),0)</f>
        <v>0</v>
      </c>
      <c r="K104" s="26">
        <f>IFERROR(VLOOKUP(B104,'Egyéni lista'!$B$4:$L$263,10,0),0)</f>
        <v>0</v>
      </c>
      <c r="L104" s="87">
        <f>IFERROR(VLOOKUP(B104,'Egyéni lista'!$B$4:$L$263,11,0),0)</f>
        <v>0</v>
      </c>
    </row>
    <row r="105" spans="1:12" ht="15" hidden="1" customHeight="1" x14ac:dyDescent="0.2">
      <c r="A105" s="80" t="s">
        <v>122</v>
      </c>
      <c r="B105" s="103"/>
      <c r="C105" s="81">
        <f>IFERROR(VLOOKUP(B105,'Egyéni lista'!$B$4:$L$263,2,0),0)</f>
        <v>0</v>
      </c>
      <c r="D105" s="82">
        <f>IFERROR(VLOOKUP(B105,'Egyéni lista'!$B$4:$L$263,3,0),0)</f>
        <v>0</v>
      </c>
      <c r="E105" s="7">
        <f>IFERROR(VLOOKUP(B105,'Egyéni lista'!$B$4:$L$263,4,0),0)</f>
        <v>0</v>
      </c>
      <c r="F105" s="7">
        <f>IFERROR(VLOOKUP(B105,'Egyéni lista'!$B$4:$L$263,5,0),0)</f>
        <v>0</v>
      </c>
      <c r="G105" s="7">
        <f>IFERROR(VLOOKUP(B105,'Egyéni lista'!$B$4:$L$263,6,0),0)</f>
        <v>0</v>
      </c>
      <c r="H105" s="7">
        <f>IFERROR(VLOOKUP(B105,'Egyéni lista'!$B$4:$L$263,7,0),0)</f>
        <v>0</v>
      </c>
      <c r="I105" s="124">
        <f>IFERROR(VLOOKUP(B105,'Egyéni lista'!$B$4:$L$263,8,0),0)</f>
        <v>0</v>
      </c>
      <c r="J105" s="132">
        <f>IFERROR(VLOOKUP(B105,'Egyéni lista'!$B$4:$L$263,9,0),0)</f>
        <v>0</v>
      </c>
      <c r="K105" s="26">
        <f>IFERROR(VLOOKUP(B105,'Egyéni lista'!$B$4:$L$263,10,0),0)</f>
        <v>0</v>
      </c>
      <c r="L105" s="87">
        <f>IFERROR(VLOOKUP(B105,'Egyéni lista'!$B$4:$L$263,11,0),0)</f>
        <v>0</v>
      </c>
    </row>
    <row r="106" spans="1:12" ht="15" hidden="1" customHeight="1" x14ac:dyDescent="0.2">
      <c r="A106" s="80" t="s">
        <v>123</v>
      </c>
      <c r="B106" s="103"/>
      <c r="C106" s="81">
        <f>IFERROR(VLOOKUP(B106,'Egyéni lista'!$B$4:$L$263,2,0),0)</f>
        <v>0</v>
      </c>
      <c r="D106" s="82">
        <f>IFERROR(VLOOKUP(B106,'Egyéni lista'!$B$4:$L$263,3,0),0)</f>
        <v>0</v>
      </c>
      <c r="E106" s="7">
        <f>IFERROR(VLOOKUP(B106,'Egyéni lista'!$B$4:$L$263,4,0),0)</f>
        <v>0</v>
      </c>
      <c r="F106" s="7">
        <f>IFERROR(VLOOKUP(B106,'Egyéni lista'!$B$4:$L$263,5,0),0)</f>
        <v>0</v>
      </c>
      <c r="G106" s="7">
        <f>IFERROR(VLOOKUP(B106,'Egyéni lista'!$B$4:$L$263,6,0),0)</f>
        <v>0</v>
      </c>
      <c r="H106" s="7">
        <f>IFERROR(VLOOKUP(B106,'Egyéni lista'!$B$4:$L$263,7,0),0)</f>
        <v>0</v>
      </c>
      <c r="I106" s="124">
        <f>IFERROR(VLOOKUP(B106,'Egyéni lista'!$B$4:$L$263,8,0),0)</f>
        <v>0</v>
      </c>
      <c r="J106" s="132">
        <f>IFERROR(VLOOKUP(B106,'Egyéni lista'!$B$4:$L$263,9,0),0)</f>
        <v>0</v>
      </c>
      <c r="K106" s="26">
        <f>IFERROR(VLOOKUP(B106,'Egyéni lista'!$B$4:$L$263,10,0),0)</f>
        <v>0</v>
      </c>
      <c r="L106" s="87">
        <f>IFERROR(VLOOKUP(B106,'Egyéni lista'!$B$4:$L$263,11,0),0)</f>
        <v>0</v>
      </c>
    </row>
    <row r="107" spans="1:12" ht="15.75" hidden="1" customHeight="1" x14ac:dyDescent="0.2">
      <c r="A107" s="80" t="s">
        <v>124</v>
      </c>
      <c r="B107" s="103"/>
      <c r="C107" s="81">
        <f>IFERROR(VLOOKUP(B107,'Egyéni lista'!$B$4:$L$263,2,0),0)</f>
        <v>0</v>
      </c>
      <c r="D107" s="82">
        <f>IFERROR(VLOOKUP(B107,'Egyéni lista'!$B$4:$L$263,3,0),0)</f>
        <v>0</v>
      </c>
      <c r="E107" s="7">
        <f>IFERROR(VLOOKUP(B107,'Egyéni lista'!$B$4:$L$263,4,0),0)</f>
        <v>0</v>
      </c>
      <c r="F107" s="7">
        <f>IFERROR(VLOOKUP(B107,'Egyéni lista'!$B$4:$L$263,5,0),0)</f>
        <v>0</v>
      </c>
      <c r="G107" s="7">
        <f>IFERROR(VLOOKUP(B107,'Egyéni lista'!$B$4:$L$263,6,0),0)</f>
        <v>0</v>
      </c>
      <c r="H107" s="7">
        <f>IFERROR(VLOOKUP(B107,'Egyéni lista'!$B$4:$L$263,7,0),0)</f>
        <v>0</v>
      </c>
      <c r="I107" s="124">
        <f>IFERROR(VLOOKUP(B107,'Egyéni lista'!$B$4:$L$263,8,0),0)</f>
        <v>0</v>
      </c>
      <c r="J107" s="132">
        <f>IFERROR(VLOOKUP(B107,'Egyéni lista'!$B$4:$L$263,9,0),0)</f>
        <v>0</v>
      </c>
      <c r="K107" s="26">
        <f>IFERROR(VLOOKUP(B107,'Egyéni lista'!$B$4:$L$263,10,0),0)</f>
        <v>0</v>
      </c>
      <c r="L107" s="87">
        <f>IFERROR(VLOOKUP(B107,'Egyéni lista'!$B$4:$L$263,11,0),0)</f>
        <v>0</v>
      </c>
    </row>
    <row r="108" spans="1:12" ht="15" hidden="1" customHeight="1" x14ac:dyDescent="0.2">
      <c r="A108" s="80" t="s">
        <v>125</v>
      </c>
      <c r="B108" s="103"/>
      <c r="C108" s="81">
        <f>IFERROR(VLOOKUP(B108,'Egyéni lista'!$B$4:$L$263,2,0),0)</f>
        <v>0</v>
      </c>
      <c r="D108" s="82">
        <f>IFERROR(VLOOKUP(B108,'Egyéni lista'!$B$4:$L$263,3,0),0)</f>
        <v>0</v>
      </c>
      <c r="E108" s="7">
        <f>IFERROR(VLOOKUP(B108,'Egyéni lista'!$B$4:$L$263,4,0),0)</f>
        <v>0</v>
      </c>
      <c r="F108" s="7">
        <f>IFERROR(VLOOKUP(B108,'Egyéni lista'!$B$4:$L$263,5,0),0)</f>
        <v>0</v>
      </c>
      <c r="G108" s="7">
        <f>IFERROR(VLOOKUP(B108,'Egyéni lista'!$B$4:$L$263,6,0),0)</f>
        <v>0</v>
      </c>
      <c r="H108" s="7">
        <f>IFERROR(VLOOKUP(B108,'Egyéni lista'!$B$4:$L$263,7,0),0)</f>
        <v>0</v>
      </c>
      <c r="I108" s="124">
        <f>IFERROR(VLOOKUP(B108,'Egyéni lista'!$B$4:$L$263,8,0),0)</f>
        <v>0</v>
      </c>
      <c r="J108" s="132">
        <f>IFERROR(VLOOKUP(B108,'Egyéni lista'!$B$4:$L$263,9,0),0)</f>
        <v>0</v>
      </c>
      <c r="K108" s="26">
        <f>IFERROR(VLOOKUP(B108,'Egyéni lista'!$B$4:$L$263,10,0),0)</f>
        <v>0</v>
      </c>
      <c r="L108" s="87">
        <f>IFERROR(VLOOKUP(B108,'Egyéni lista'!$B$4:$L$263,11,0),0)</f>
        <v>0</v>
      </c>
    </row>
    <row r="109" spans="1:12" ht="15" hidden="1" customHeight="1" x14ac:dyDescent="0.2">
      <c r="A109" s="80" t="s">
        <v>126</v>
      </c>
      <c r="B109" s="103"/>
      <c r="C109" s="81">
        <f>IFERROR(VLOOKUP(B109,'Egyéni lista'!$B$4:$L$263,2,0),0)</f>
        <v>0</v>
      </c>
      <c r="D109" s="82">
        <f>IFERROR(VLOOKUP(B109,'Egyéni lista'!$B$4:$L$263,3,0),0)</f>
        <v>0</v>
      </c>
      <c r="E109" s="7">
        <f>IFERROR(VLOOKUP(B109,'Egyéni lista'!$B$4:$L$263,4,0),0)</f>
        <v>0</v>
      </c>
      <c r="F109" s="7">
        <f>IFERROR(VLOOKUP(B109,'Egyéni lista'!$B$4:$L$263,5,0),0)</f>
        <v>0</v>
      </c>
      <c r="G109" s="7">
        <f>IFERROR(VLOOKUP(B109,'Egyéni lista'!$B$4:$L$263,6,0),0)</f>
        <v>0</v>
      </c>
      <c r="H109" s="7">
        <f>IFERROR(VLOOKUP(B109,'Egyéni lista'!$B$4:$L$263,7,0),0)</f>
        <v>0</v>
      </c>
      <c r="I109" s="124">
        <f>IFERROR(VLOOKUP(B109,'Egyéni lista'!$B$4:$L$263,8,0),0)</f>
        <v>0</v>
      </c>
      <c r="J109" s="132">
        <f>IFERROR(VLOOKUP(B109,'Egyéni lista'!$B$4:$L$263,9,0),0)</f>
        <v>0</v>
      </c>
      <c r="K109" s="26">
        <f>IFERROR(VLOOKUP(B109,'Egyéni lista'!$B$4:$L$263,10,0),0)</f>
        <v>0</v>
      </c>
      <c r="L109" s="87">
        <f>IFERROR(VLOOKUP(B109,'Egyéni lista'!$B$4:$L$263,11,0),0)</f>
        <v>0</v>
      </c>
    </row>
    <row r="110" spans="1:12" ht="15" hidden="1" customHeight="1" x14ac:dyDescent="0.2">
      <c r="A110" s="80" t="s">
        <v>127</v>
      </c>
      <c r="B110" s="103"/>
      <c r="C110" s="81">
        <f>IFERROR(VLOOKUP(B110,'Egyéni lista'!$B$4:$L$263,2,0),0)</f>
        <v>0</v>
      </c>
      <c r="D110" s="82">
        <f>IFERROR(VLOOKUP(B110,'Egyéni lista'!$B$4:$L$263,3,0),0)</f>
        <v>0</v>
      </c>
      <c r="E110" s="7">
        <f>IFERROR(VLOOKUP(B110,'Egyéni lista'!$B$4:$L$263,4,0),0)</f>
        <v>0</v>
      </c>
      <c r="F110" s="7">
        <f>IFERROR(VLOOKUP(B110,'Egyéni lista'!$B$4:$L$263,5,0),0)</f>
        <v>0</v>
      </c>
      <c r="G110" s="7">
        <f>IFERROR(VLOOKUP(B110,'Egyéni lista'!$B$4:$L$263,6,0),0)</f>
        <v>0</v>
      </c>
      <c r="H110" s="7">
        <f>IFERROR(VLOOKUP(B110,'Egyéni lista'!$B$4:$L$263,7,0),0)</f>
        <v>0</v>
      </c>
      <c r="I110" s="124">
        <f>IFERROR(VLOOKUP(B110,'Egyéni lista'!$B$4:$L$263,8,0),0)</f>
        <v>0</v>
      </c>
      <c r="J110" s="132">
        <f>IFERROR(VLOOKUP(B110,'Egyéni lista'!$B$4:$L$263,9,0),0)</f>
        <v>0</v>
      </c>
      <c r="K110" s="26">
        <f>IFERROR(VLOOKUP(B110,'Egyéni lista'!$B$4:$L$263,10,0),0)</f>
        <v>0</v>
      </c>
      <c r="L110" s="87">
        <f>IFERROR(VLOOKUP(B110,'Egyéni lista'!$B$4:$L$263,11,0),0)</f>
        <v>0</v>
      </c>
    </row>
    <row r="111" spans="1:12" ht="15.75" hidden="1" customHeight="1" x14ac:dyDescent="0.2">
      <c r="A111" s="80" t="s">
        <v>128</v>
      </c>
      <c r="B111" s="103"/>
      <c r="C111" s="81">
        <f>IFERROR(VLOOKUP(B111,'Egyéni lista'!$B$4:$L$263,2,0),0)</f>
        <v>0</v>
      </c>
      <c r="D111" s="82">
        <f>IFERROR(VLOOKUP(B111,'Egyéni lista'!$B$4:$L$263,3,0),0)</f>
        <v>0</v>
      </c>
      <c r="E111" s="7">
        <f>IFERROR(VLOOKUP(B111,'Egyéni lista'!$B$4:$L$263,4,0),0)</f>
        <v>0</v>
      </c>
      <c r="F111" s="7">
        <f>IFERROR(VLOOKUP(B111,'Egyéni lista'!$B$4:$L$263,5,0),0)</f>
        <v>0</v>
      </c>
      <c r="G111" s="7">
        <f>IFERROR(VLOOKUP(B111,'Egyéni lista'!$B$4:$L$263,6,0),0)</f>
        <v>0</v>
      </c>
      <c r="H111" s="7">
        <f>IFERROR(VLOOKUP(B111,'Egyéni lista'!$B$4:$L$263,7,0),0)</f>
        <v>0</v>
      </c>
      <c r="I111" s="124">
        <f>IFERROR(VLOOKUP(B111,'Egyéni lista'!$B$4:$L$263,8,0),0)</f>
        <v>0</v>
      </c>
      <c r="J111" s="132">
        <f>IFERROR(VLOOKUP(B111,'Egyéni lista'!$B$4:$L$263,9,0),0)</f>
        <v>0</v>
      </c>
      <c r="K111" s="26">
        <f>IFERROR(VLOOKUP(B111,'Egyéni lista'!$B$4:$L$263,10,0),0)</f>
        <v>0</v>
      </c>
      <c r="L111" s="87">
        <f>IFERROR(VLOOKUP(B111,'Egyéni lista'!$B$4:$L$263,11,0),0)</f>
        <v>0</v>
      </c>
    </row>
    <row r="112" spans="1:12" ht="15" hidden="1" customHeight="1" x14ac:dyDescent="0.2">
      <c r="A112" s="80" t="s">
        <v>129</v>
      </c>
      <c r="B112" s="103"/>
      <c r="C112" s="81">
        <f>IFERROR(VLOOKUP(B112,'Egyéni lista'!$B$4:$L$263,2,0),0)</f>
        <v>0</v>
      </c>
      <c r="D112" s="82">
        <f>IFERROR(VLOOKUP(B112,'Egyéni lista'!$B$4:$L$263,3,0),0)</f>
        <v>0</v>
      </c>
      <c r="E112" s="7">
        <f>IFERROR(VLOOKUP(B112,'Egyéni lista'!$B$4:$L$263,4,0),0)</f>
        <v>0</v>
      </c>
      <c r="F112" s="7">
        <f>IFERROR(VLOOKUP(B112,'Egyéni lista'!$B$4:$L$263,5,0),0)</f>
        <v>0</v>
      </c>
      <c r="G112" s="7">
        <f>IFERROR(VLOOKUP(B112,'Egyéni lista'!$B$4:$L$263,6,0),0)</f>
        <v>0</v>
      </c>
      <c r="H112" s="7">
        <f>IFERROR(VLOOKUP(B112,'Egyéni lista'!$B$4:$L$263,7,0),0)</f>
        <v>0</v>
      </c>
      <c r="I112" s="124">
        <f>IFERROR(VLOOKUP(B112,'Egyéni lista'!$B$4:$L$263,8,0),0)</f>
        <v>0</v>
      </c>
      <c r="J112" s="132">
        <f>IFERROR(VLOOKUP(B112,'Egyéni lista'!$B$4:$L$263,9,0),0)</f>
        <v>0</v>
      </c>
      <c r="K112" s="26">
        <f>IFERROR(VLOOKUP(B112,'Egyéni lista'!$B$4:$L$263,10,0),0)</f>
        <v>0</v>
      </c>
      <c r="L112" s="87">
        <f>IFERROR(VLOOKUP(B112,'Egyéni lista'!$B$4:$L$263,11,0),0)</f>
        <v>0</v>
      </c>
    </row>
    <row r="113" spans="1:12" ht="15" hidden="1" customHeight="1" x14ac:dyDescent="0.2">
      <c r="A113" s="80" t="s">
        <v>130</v>
      </c>
      <c r="B113" s="103"/>
      <c r="C113" s="81">
        <f>IFERROR(VLOOKUP(B113,'Egyéni lista'!$B$4:$L$263,2,0),0)</f>
        <v>0</v>
      </c>
      <c r="D113" s="82">
        <f>IFERROR(VLOOKUP(B113,'Egyéni lista'!$B$4:$L$263,3,0),0)</f>
        <v>0</v>
      </c>
      <c r="E113" s="7">
        <f>IFERROR(VLOOKUP(B113,'Egyéni lista'!$B$4:$L$263,4,0),0)</f>
        <v>0</v>
      </c>
      <c r="F113" s="7">
        <f>IFERROR(VLOOKUP(B113,'Egyéni lista'!$B$4:$L$263,5,0),0)</f>
        <v>0</v>
      </c>
      <c r="G113" s="7">
        <f>IFERROR(VLOOKUP(B113,'Egyéni lista'!$B$4:$L$263,6,0),0)</f>
        <v>0</v>
      </c>
      <c r="H113" s="7">
        <f>IFERROR(VLOOKUP(B113,'Egyéni lista'!$B$4:$L$263,7,0),0)</f>
        <v>0</v>
      </c>
      <c r="I113" s="124">
        <f>IFERROR(VLOOKUP(B113,'Egyéni lista'!$B$4:$L$263,8,0),0)</f>
        <v>0</v>
      </c>
      <c r="J113" s="132">
        <f>IFERROR(VLOOKUP(B113,'Egyéni lista'!$B$4:$L$263,9,0),0)</f>
        <v>0</v>
      </c>
      <c r="K113" s="26">
        <f>IFERROR(VLOOKUP(B113,'Egyéni lista'!$B$4:$L$263,10,0),0)</f>
        <v>0</v>
      </c>
      <c r="L113" s="87">
        <f>IFERROR(VLOOKUP(B113,'Egyéni lista'!$B$4:$L$263,11,0),0)</f>
        <v>0</v>
      </c>
    </row>
    <row r="114" spans="1:12" ht="15" hidden="1" customHeight="1" x14ac:dyDescent="0.2">
      <c r="A114" s="80" t="s">
        <v>131</v>
      </c>
      <c r="B114" s="103"/>
      <c r="C114" s="81">
        <f>IFERROR(VLOOKUP(B114,'Egyéni lista'!$B$4:$L$263,2,0),0)</f>
        <v>0</v>
      </c>
      <c r="D114" s="82">
        <f>IFERROR(VLOOKUP(B114,'Egyéni lista'!$B$4:$L$263,3,0),0)</f>
        <v>0</v>
      </c>
      <c r="E114" s="7">
        <f>IFERROR(VLOOKUP(B114,'Egyéni lista'!$B$4:$L$263,4,0),0)</f>
        <v>0</v>
      </c>
      <c r="F114" s="7">
        <f>IFERROR(VLOOKUP(B114,'Egyéni lista'!$B$4:$L$263,5,0),0)</f>
        <v>0</v>
      </c>
      <c r="G114" s="7">
        <f>IFERROR(VLOOKUP(B114,'Egyéni lista'!$B$4:$L$263,6,0),0)</f>
        <v>0</v>
      </c>
      <c r="H114" s="7">
        <f>IFERROR(VLOOKUP(B114,'Egyéni lista'!$B$4:$L$263,7,0),0)</f>
        <v>0</v>
      </c>
      <c r="I114" s="124">
        <f>IFERROR(VLOOKUP(B114,'Egyéni lista'!$B$4:$L$263,8,0),0)</f>
        <v>0</v>
      </c>
      <c r="J114" s="132">
        <f>IFERROR(VLOOKUP(B114,'Egyéni lista'!$B$4:$L$263,9,0),0)</f>
        <v>0</v>
      </c>
      <c r="K114" s="26">
        <f>IFERROR(VLOOKUP(B114,'Egyéni lista'!$B$4:$L$263,10,0),0)</f>
        <v>0</v>
      </c>
      <c r="L114" s="87">
        <f>IFERROR(VLOOKUP(B114,'Egyéni lista'!$B$4:$L$263,11,0),0)</f>
        <v>0</v>
      </c>
    </row>
    <row r="115" spans="1:12" ht="15.75" hidden="1" customHeight="1" x14ac:dyDescent="0.2">
      <c r="A115" s="80" t="s">
        <v>132</v>
      </c>
      <c r="B115" s="103"/>
      <c r="C115" s="81">
        <f>IFERROR(VLOOKUP(B115,'Egyéni lista'!$B$4:$L$263,2,0),0)</f>
        <v>0</v>
      </c>
      <c r="D115" s="82">
        <f>IFERROR(VLOOKUP(B115,'Egyéni lista'!$B$4:$L$263,3,0),0)</f>
        <v>0</v>
      </c>
      <c r="E115" s="7">
        <f>IFERROR(VLOOKUP(B115,'Egyéni lista'!$B$4:$L$263,4,0),0)</f>
        <v>0</v>
      </c>
      <c r="F115" s="7">
        <f>IFERROR(VLOOKUP(B115,'Egyéni lista'!$B$4:$L$263,5,0),0)</f>
        <v>0</v>
      </c>
      <c r="G115" s="7">
        <f>IFERROR(VLOOKUP(B115,'Egyéni lista'!$B$4:$L$263,6,0),0)</f>
        <v>0</v>
      </c>
      <c r="H115" s="7">
        <f>IFERROR(VLOOKUP(B115,'Egyéni lista'!$B$4:$L$263,7,0),0)</f>
        <v>0</v>
      </c>
      <c r="I115" s="124">
        <f>IFERROR(VLOOKUP(B115,'Egyéni lista'!$B$4:$L$263,8,0),0)</f>
        <v>0</v>
      </c>
      <c r="J115" s="132">
        <f>IFERROR(VLOOKUP(B115,'Egyéni lista'!$B$4:$L$263,9,0),0)</f>
        <v>0</v>
      </c>
      <c r="K115" s="26">
        <f>IFERROR(VLOOKUP(B115,'Egyéni lista'!$B$4:$L$263,10,0),0)</f>
        <v>0</v>
      </c>
      <c r="L115" s="87">
        <f>IFERROR(VLOOKUP(B115,'Egyéni lista'!$B$4:$L$263,11,0),0)</f>
        <v>0</v>
      </c>
    </row>
    <row r="116" spans="1:12" ht="15" hidden="1" customHeight="1" x14ac:dyDescent="0.2">
      <c r="A116" s="80" t="s">
        <v>133</v>
      </c>
      <c r="B116" s="103"/>
      <c r="C116" s="81">
        <f>IFERROR(VLOOKUP(B116,'Egyéni lista'!$B$4:$L$263,2,0),0)</f>
        <v>0</v>
      </c>
      <c r="D116" s="82">
        <f>IFERROR(VLOOKUP(B116,'Egyéni lista'!$B$4:$L$263,3,0),0)</f>
        <v>0</v>
      </c>
      <c r="E116" s="7">
        <f>IFERROR(VLOOKUP(B116,'Egyéni lista'!$B$4:$L$263,4,0),0)</f>
        <v>0</v>
      </c>
      <c r="F116" s="7">
        <f>IFERROR(VLOOKUP(B116,'Egyéni lista'!$B$4:$L$263,5,0),0)</f>
        <v>0</v>
      </c>
      <c r="G116" s="7">
        <f>IFERROR(VLOOKUP(B116,'Egyéni lista'!$B$4:$L$263,6,0),0)</f>
        <v>0</v>
      </c>
      <c r="H116" s="7">
        <f>IFERROR(VLOOKUP(B116,'Egyéni lista'!$B$4:$L$263,7,0),0)</f>
        <v>0</v>
      </c>
      <c r="I116" s="124">
        <f>IFERROR(VLOOKUP(B116,'Egyéni lista'!$B$4:$L$263,8,0),0)</f>
        <v>0</v>
      </c>
      <c r="J116" s="132">
        <f>IFERROR(VLOOKUP(B116,'Egyéni lista'!$B$4:$L$263,9,0),0)</f>
        <v>0</v>
      </c>
      <c r="K116" s="26">
        <f>IFERROR(VLOOKUP(B116,'Egyéni lista'!$B$4:$L$263,10,0),0)</f>
        <v>0</v>
      </c>
      <c r="L116" s="87">
        <f>IFERROR(VLOOKUP(B116,'Egyéni lista'!$B$4:$L$263,11,0),0)</f>
        <v>0</v>
      </c>
    </row>
    <row r="117" spans="1:12" ht="15" hidden="1" customHeight="1" x14ac:dyDescent="0.2">
      <c r="A117" s="80" t="s">
        <v>134</v>
      </c>
      <c r="B117" s="103"/>
      <c r="C117" s="81">
        <f>IFERROR(VLOOKUP(B117,'Egyéni lista'!$B$4:$L$263,2,0),0)</f>
        <v>0</v>
      </c>
      <c r="D117" s="82">
        <f>IFERROR(VLOOKUP(B117,'Egyéni lista'!$B$4:$L$263,3,0),0)</f>
        <v>0</v>
      </c>
      <c r="E117" s="7">
        <f>IFERROR(VLOOKUP(B117,'Egyéni lista'!$B$4:$L$263,4,0),0)</f>
        <v>0</v>
      </c>
      <c r="F117" s="7">
        <f>IFERROR(VLOOKUP(B117,'Egyéni lista'!$B$4:$L$263,5,0),0)</f>
        <v>0</v>
      </c>
      <c r="G117" s="7">
        <f>IFERROR(VLOOKUP(B117,'Egyéni lista'!$B$4:$L$263,6,0),0)</f>
        <v>0</v>
      </c>
      <c r="H117" s="7">
        <f>IFERROR(VLOOKUP(B117,'Egyéni lista'!$B$4:$L$263,7,0),0)</f>
        <v>0</v>
      </c>
      <c r="I117" s="124">
        <f>IFERROR(VLOOKUP(B117,'Egyéni lista'!$B$4:$L$263,8,0),0)</f>
        <v>0</v>
      </c>
      <c r="J117" s="132">
        <f>IFERROR(VLOOKUP(B117,'Egyéni lista'!$B$4:$L$263,9,0),0)</f>
        <v>0</v>
      </c>
      <c r="K117" s="26">
        <f>IFERROR(VLOOKUP(B117,'Egyéni lista'!$B$4:$L$263,10,0),0)</f>
        <v>0</v>
      </c>
      <c r="L117" s="87">
        <f>IFERROR(VLOOKUP(B117,'Egyéni lista'!$B$4:$L$263,11,0),0)</f>
        <v>0</v>
      </c>
    </row>
    <row r="118" spans="1:12" ht="15" hidden="1" customHeight="1" x14ac:dyDescent="0.2">
      <c r="A118" s="80" t="s">
        <v>135</v>
      </c>
      <c r="B118" s="103"/>
      <c r="C118" s="81">
        <f>IFERROR(VLOOKUP(B118,'Egyéni lista'!$B$4:$L$263,2,0),0)</f>
        <v>0</v>
      </c>
      <c r="D118" s="82">
        <f>IFERROR(VLOOKUP(B118,'Egyéni lista'!$B$4:$L$263,3,0),0)</f>
        <v>0</v>
      </c>
      <c r="E118" s="7">
        <f>IFERROR(VLOOKUP(B118,'Egyéni lista'!$B$4:$L$263,4,0),0)</f>
        <v>0</v>
      </c>
      <c r="F118" s="7">
        <f>IFERROR(VLOOKUP(B118,'Egyéni lista'!$B$4:$L$263,5,0),0)</f>
        <v>0</v>
      </c>
      <c r="G118" s="7">
        <f>IFERROR(VLOOKUP(B118,'Egyéni lista'!$B$4:$L$263,6,0),0)</f>
        <v>0</v>
      </c>
      <c r="H118" s="7">
        <f>IFERROR(VLOOKUP(B118,'Egyéni lista'!$B$4:$L$263,7,0),0)</f>
        <v>0</v>
      </c>
      <c r="I118" s="124">
        <f>IFERROR(VLOOKUP(B118,'Egyéni lista'!$B$4:$L$263,8,0),0)</f>
        <v>0</v>
      </c>
      <c r="J118" s="132">
        <f>IFERROR(VLOOKUP(B118,'Egyéni lista'!$B$4:$L$263,9,0),0)</f>
        <v>0</v>
      </c>
      <c r="K118" s="26">
        <f>IFERROR(VLOOKUP(B118,'Egyéni lista'!$B$4:$L$263,10,0),0)</f>
        <v>0</v>
      </c>
      <c r="L118" s="87">
        <f>IFERROR(VLOOKUP(B118,'Egyéni lista'!$B$4:$L$263,11,0),0)</f>
        <v>0</v>
      </c>
    </row>
    <row r="119" spans="1:12" ht="15.75" hidden="1" customHeight="1" x14ac:dyDescent="0.2">
      <c r="A119" s="80" t="s">
        <v>136</v>
      </c>
      <c r="B119" s="103"/>
      <c r="C119" s="81">
        <f>IFERROR(VLOOKUP(B119,'Egyéni lista'!$B$4:$L$263,2,0),0)</f>
        <v>0</v>
      </c>
      <c r="D119" s="82">
        <f>IFERROR(VLOOKUP(B119,'Egyéni lista'!$B$4:$L$263,3,0),0)</f>
        <v>0</v>
      </c>
      <c r="E119" s="7">
        <f>IFERROR(VLOOKUP(B119,'Egyéni lista'!$B$4:$L$263,4,0),0)</f>
        <v>0</v>
      </c>
      <c r="F119" s="7">
        <f>IFERROR(VLOOKUP(B119,'Egyéni lista'!$B$4:$L$263,5,0),0)</f>
        <v>0</v>
      </c>
      <c r="G119" s="7">
        <f>IFERROR(VLOOKUP(B119,'Egyéni lista'!$B$4:$L$263,6,0),0)</f>
        <v>0</v>
      </c>
      <c r="H119" s="7">
        <f>IFERROR(VLOOKUP(B119,'Egyéni lista'!$B$4:$L$263,7,0),0)</f>
        <v>0</v>
      </c>
      <c r="I119" s="124">
        <f>IFERROR(VLOOKUP(B119,'Egyéni lista'!$B$4:$L$263,8,0),0)</f>
        <v>0</v>
      </c>
      <c r="J119" s="132">
        <f>IFERROR(VLOOKUP(B119,'Egyéni lista'!$B$4:$L$263,9,0),0)</f>
        <v>0</v>
      </c>
      <c r="K119" s="26">
        <f>IFERROR(VLOOKUP(B119,'Egyéni lista'!$B$4:$L$263,10,0),0)</f>
        <v>0</v>
      </c>
      <c r="L119" s="87">
        <f>IFERROR(VLOOKUP(B119,'Egyéni lista'!$B$4:$L$263,11,0),0)</f>
        <v>0</v>
      </c>
    </row>
    <row r="120" spans="1:12" ht="15" hidden="1" customHeight="1" x14ac:dyDescent="0.2">
      <c r="A120" s="80" t="s">
        <v>137</v>
      </c>
      <c r="B120" s="103"/>
      <c r="C120" s="81">
        <f>IFERROR(VLOOKUP(B120,'Egyéni lista'!$B$4:$L$263,2,0),0)</f>
        <v>0</v>
      </c>
      <c r="D120" s="82">
        <f>IFERROR(VLOOKUP(B120,'Egyéni lista'!$B$4:$L$263,3,0),0)</f>
        <v>0</v>
      </c>
      <c r="E120" s="7">
        <f>IFERROR(VLOOKUP(B120,'Egyéni lista'!$B$4:$L$263,4,0),0)</f>
        <v>0</v>
      </c>
      <c r="F120" s="7">
        <f>IFERROR(VLOOKUP(B120,'Egyéni lista'!$B$4:$L$263,5,0),0)</f>
        <v>0</v>
      </c>
      <c r="G120" s="7">
        <f>IFERROR(VLOOKUP(B120,'Egyéni lista'!$B$4:$L$263,6,0),0)</f>
        <v>0</v>
      </c>
      <c r="H120" s="7">
        <f>IFERROR(VLOOKUP(B120,'Egyéni lista'!$B$4:$L$263,7,0),0)</f>
        <v>0</v>
      </c>
      <c r="I120" s="124">
        <f>IFERROR(VLOOKUP(B120,'Egyéni lista'!$B$4:$L$263,8,0),0)</f>
        <v>0</v>
      </c>
      <c r="J120" s="132">
        <f>IFERROR(VLOOKUP(B120,'Egyéni lista'!$B$4:$L$263,9,0),0)</f>
        <v>0</v>
      </c>
      <c r="K120" s="26">
        <f>IFERROR(VLOOKUP(B120,'Egyéni lista'!$B$4:$L$263,10,0),0)</f>
        <v>0</v>
      </c>
      <c r="L120" s="87">
        <f>IFERROR(VLOOKUP(B120,'Egyéni lista'!$B$4:$L$263,11,0),0)</f>
        <v>0</v>
      </c>
    </row>
    <row r="121" spans="1:12" ht="15" hidden="1" customHeight="1" x14ac:dyDescent="0.2">
      <c r="A121" s="80" t="s">
        <v>138</v>
      </c>
      <c r="B121" s="103"/>
      <c r="C121" s="81">
        <f>IFERROR(VLOOKUP(B121,'Egyéni lista'!$B$4:$L$263,2,0),0)</f>
        <v>0</v>
      </c>
      <c r="D121" s="82">
        <f>IFERROR(VLOOKUP(B121,'Egyéni lista'!$B$4:$L$263,3,0),0)</f>
        <v>0</v>
      </c>
      <c r="E121" s="7">
        <f>IFERROR(VLOOKUP(B121,'Egyéni lista'!$B$4:$L$263,4,0),0)</f>
        <v>0</v>
      </c>
      <c r="F121" s="7">
        <f>IFERROR(VLOOKUP(B121,'Egyéni lista'!$B$4:$L$263,5,0),0)</f>
        <v>0</v>
      </c>
      <c r="G121" s="7">
        <f>IFERROR(VLOOKUP(B121,'Egyéni lista'!$B$4:$L$263,6,0),0)</f>
        <v>0</v>
      </c>
      <c r="H121" s="7">
        <f>IFERROR(VLOOKUP(B121,'Egyéni lista'!$B$4:$L$263,7,0),0)</f>
        <v>0</v>
      </c>
      <c r="I121" s="124">
        <f>IFERROR(VLOOKUP(B121,'Egyéni lista'!$B$4:$L$263,8,0),0)</f>
        <v>0</v>
      </c>
      <c r="J121" s="132">
        <f>IFERROR(VLOOKUP(B121,'Egyéni lista'!$B$4:$L$263,9,0),0)</f>
        <v>0</v>
      </c>
      <c r="K121" s="26">
        <f>IFERROR(VLOOKUP(B121,'Egyéni lista'!$B$4:$L$263,10,0),0)</f>
        <v>0</v>
      </c>
      <c r="L121" s="87">
        <f>IFERROR(VLOOKUP(B121,'Egyéni lista'!$B$4:$L$263,11,0),0)</f>
        <v>0</v>
      </c>
    </row>
    <row r="122" spans="1:12" ht="15" hidden="1" customHeight="1" x14ac:dyDescent="0.2">
      <c r="A122" s="80" t="s">
        <v>139</v>
      </c>
      <c r="B122" s="103"/>
      <c r="C122" s="81">
        <f>IFERROR(VLOOKUP(B122,'Egyéni lista'!$B$4:$L$263,2,0),0)</f>
        <v>0</v>
      </c>
      <c r="D122" s="82">
        <f>IFERROR(VLOOKUP(B122,'Egyéni lista'!$B$4:$L$263,3,0),0)</f>
        <v>0</v>
      </c>
      <c r="E122" s="7">
        <f>IFERROR(VLOOKUP(B122,'Egyéni lista'!$B$4:$L$263,4,0),0)</f>
        <v>0</v>
      </c>
      <c r="F122" s="7">
        <f>IFERROR(VLOOKUP(B122,'Egyéni lista'!$B$4:$L$263,5,0),0)</f>
        <v>0</v>
      </c>
      <c r="G122" s="7">
        <f>IFERROR(VLOOKUP(B122,'Egyéni lista'!$B$4:$L$263,6,0),0)</f>
        <v>0</v>
      </c>
      <c r="H122" s="7">
        <f>IFERROR(VLOOKUP(B122,'Egyéni lista'!$B$4:$L$263,7,0),0)</f>
        <v>0</v>
      </c>
      <c r="I122" s="124">
        <f>IFERROR(VLOOKUP(B122,'Egyéni lista'!$B$4:$L$263,8,0),0)</f>
        <v>0</v>
      </c>
      <c r="J122" s="132">
        <f>IFERROR(VLOOKUP(B122,'Egyéni lista'!$B$4:$L$263,9,0),0)</f>
        <v>0</v>
      </c>
      <c r="K122" s="26">
        <f>IFERROR(VLOOKUP(B122,'Egyéni lista'!$B$4:$L$263,10,0),0)</f>
        <v>0</v>
      </c>
      <c r="L122" s="87">
        <f>IFERROR(VLOOKUP(B122,'Egyéni lista'!$B$4:$L$263,11,0),0)</f>
        <v>0</v>
      </c>
    </row>
    <row r="123" spans="1:12" ht="15.75" hidden="1" customHeight="1" x14ac:dyDescent="0.2">
      <c r="A123" s="80" t="s">
        <v>140</v>
      </c>
      <c r="B123" s="103"/>
      <c r="C123" s="81">
        <f>IFERROR(VLOOKUP(B123,'Egyéni lista'!$B$4:$L$263,2,0),0)</f>
        <v>0</v>
      </c>
      <c r="D123" s="82">
        <f>IFERROR(VLOOKUP(B123,'Egyéni lista'!$B$4:$L$263,3,0),0)</f>
        <v>0</v>
      </c>
      <c r="E123" s="7">
        <f>IFERROR(VLOOKUP(B123,'Egyéni lista'!$B$4:$L$263,4,0),0)</f>
        <v>0</v>
      </c>
      <c r="F123" s="7">
        <f>IFERROR(VLOOKUP(B123,'Egyéni lista'!$B$4:$L$263,5,0),0)</f>
        <v>0</v>
      </c>
      <c r="G123" s="7">
        <f>IFERROR(VLOOKUP(B123,'Egyéni lista'!$B$4:$L$263,6,0),0)</f>
        <v>0</v>
      </c>
      <c r="H123" s="7">
        <f>IFERROR(VLOOKUP(B123,'Egyéni lista'!$B$4:$L$263,7,0),0)</f>
        <v>0</v>
      </c>
      <c r="I123" s="124">
        <f>IFERROR(VLOOKUP(B123,'Egyéni lista'!$B$4:$L$263,8,0),0)</f>
        <v>0</v>
      </c>
      <c r="J123" s="132">
        <f>IFERROR(VLOOKUP(B123,'Egyéni lista'!$B$4:$L$263,9,0),0)</f>
        <v>0</v>
      </c>
      <c r="K123" s="26">
        <f>IFERROR(VLOOKUP(B123,'Egyéni lista'!$B$4:$L$263,10,0),0)</f>
        <v>0</v>
      </c>
      <c r="L123" s="87">
        <f>IFERROR(VLOOKUP(B123,'Egyéni lista'!$B$4:$L$263,11,0),0)</f>
        <v>0</v>
      </c>
    </row>
    <row r="124" spans="1:12" ht="15" hidden="1" customHeight="1" x14ac:dyDescent="0.2">
      <c r="A124" s="80" t="s">
        <v>141</v>
      </c>
      <c r="B124" s="103"/>
      <c r="C124" s="81">
        <f>IFERROR(VLOOKUP(B124,'Egyéni lista'!$B$4:$L$263,2,0),0)</f>
        <v>0</v>
      </c>
      <c r="D124" s="82">
        <f>IFERROR(VLOOKUP(B124,'Egyéni lista'!$B$4:$L$263,3,0),0)</f>
        <v>0</v>
      </c>
      <c r="E124" s="7">
        <f>IFERROR(VLOOKUP(B124,'Egyéni lista'!$B$4:$L$263,4,0),0)</f>
        <v>0</v>
      </c>
      <c r="F124" s="7">
        <f>IFERROR(VLOOKUP(B124,'Egyéni lista'!$B$4:$L$263,5,0),0)</f>
        <v>0</v>
      </c>
      <c r="G124" s="7">
        <f>IFERROR(VLOOKUP(B124,'Egyéni lista'!$B$4:$L$263,6,0),0)</f>
        <v>0</v>
      </c>
      <c r="H124" s="7">
        <f>IFERROR(VLOOKUP(B124,'Egyéni lista'!$B$4:$L$263,7,0),0)</f>
        <v>0</v>
      </c>
      <c r="I124" s="124">
        <f>IFERROR(VLOOKUP(B124,'Egyéni lista'!$B$4:$L$263,8,0),0)</f>
        <v>0</v>
      </c>
      <c r="J124" s="132">
        <f>IFERROR(VLOOKUP(B124,'Egyéni lista'!$B$4:$L$263,9,0),0)</f>
        <v>0</v>
      </c>
      <c r="K124" s="26">
        <f>IFERROR(VLOOKUP(B124,'Egyéni lista'!$B$4:$L$263,10,0),0)</f>
        <v>0</v>
      </c>
      <c r="L124" s="87">
        <f>IFERROR(VLOOKUP(B124,'Egyéni lista'!$B$4:$L$263,11,0),0)</f>
        <v>0</v>
      </c>
    </row>
    <row r="125" spans="1:12" ht="15" hidden="1" customHeight="1" x14ac:dyDescent="0.2">
      <c r="A125" s="80" t="s">
        <v>142</v>
      </c>
      <c r="B125" s="103"/>
      <c r="C125" s="81">
        <f>IFERROR(VLOOKUP(B125,'Egyéni lista'!$B$4:$L$263,2,0),0)</f>
        <v>0</v>
      </c>
      <c r="D125" s="82">
        <f>IFERROR(VLOOKUP(B125,'Egyéni lista'!$B$4:$L$263,3,0),0)</f>
        <v>0</v>
      </c>
      <c r="E125" s="7">
        <f>IFERROR(VLOOKUP(B125,'Egyéni lista'!$B$4:$L$263,4,0),0)</f>
        <v>0</v>
      </c>
      <c r="F125" s="7">
        <f>IFERROR(VLOOKUP(B125,'Egyéni lista'!$B$4:$L$263,5,0),0)</f>
        <v>0</v>
      </c>
      <c r="G125" s="7">
        <f>IFERROR(VLOOKUP(B125,'Egyéni lista'!$B$4:$L$263,6,0),0)</f>
        <v>0</v>
      </c>
      <c r="H125" s="7">
        <f>IFERROR(VLOOKUP(B125,'Egyéni lista'!$B$4:$L$263,7,0),0)</f>
        <v>0</v>
      </c>
      <c r="I125" s="124">
        <f>IFERROR(VLOOKUP(B125,'Egyéni lista'!$B$4:$L$263,8,0),0)</f>
        <v>0</v>
      </c>
      <c r="J125" s="132">
        <f>IFERROR(VLOOKUP(B125,'Egyéni lista'!$B$4:$L$263,9,0),0)</f>
        <v>0</v>
      </c>
      <c r="K125" s="26">
        <f>IFERROR(VLOOKUP(B125,'Egyéni lista'!$B$4:$L$263,10,0),0)</f>
        <v>0</v>
      </c>
      <c r="L125" s="87">
        <f>IFERROR(VLOOKUP(B125,'Egyéni lista'!$B$4:$L$263,11,0),0)</f>
        <v>0</v>
      </c>
    </row>
    <row r="126" spans="1:12" ht="15" hidden="1" customHeight="1" x14ac:dyDescent="0.2">
      <c r="A126" s="80" t="s">
        <v>143</v>
      </c>
      <c r="B126" s="103"/>
      <c r="C126" s="81">
        <f>IFERROR(VLOOKUP(B126,'Egyéni lista'!$B$4:$L$263,2,0),0)</f>
        <v>0</v>
      </c>
      <c r="D126" s="82">
        <f>IFERROR(VLOOKUP(B126,'Egyéni lista'!$B$4:$L$263,3,0),0)</f>
        <v>0</v>
      </c>
      <c r="E126" s="7">
        <f>IFERROR(VLOOKUP(B126,'Egyéni lista'!$B$4:$L$263,4,0),0)</f>
        <v>0</v>
      </c>
      <c r="F126" s="7">
        <f>IFERROR(VLOOKUP(B126,'Egyéni lista'!$B$4:$L$263,5,0),0)</f>
        <v>0</v>
      </c>
      <c r="G126" s="7">
        <f>IFERROR(VLOOKUP(B126,'Egyéni lista'!$B$4:$L$263,6,0),0)</f>
        <v>0</v>
      </c>
      <c r="H126" s="7">
        <f>IFERROR(VLOOKUP(B126,'Egyéni lista'!$B$4:$L$263,7,0),0)</f>
        <v>0</v>
      </c>
      <c r="I126" s="124">
        <f>IFERROR(VLOOKUP(B126,'Egyéni lista'!$B$4:$L$263,8,0),0)</f>
        <v>0</v>
      </c>
      <c r="J126" s="132">
        <f>IFERROR(VLOOKUP(B126,'Egyéni lista'!$B$4:$L$263,9,0),0)</f>
        <v>0</v>
      </c>
      <c r="K126" s="26">
        <f>IFERROR(VLOOKUP(B126,'Egyéni lista'!$B$4:$L$263,10,0),0)</f>
        <v>0</v>
      </c>
      <c r="L126" s="87">
        <f>IFERROR(VLOOKUP(B126,'Egyéni lista'!$B$4:$L$263,11,0),0)</f>
        <v>0</v>
      </c>
    </row>
    <row r="127" spans="1:12" ht="15.75" hidden="1" customHeight="1" x14ac:dyDescent="0.2">
      <c r="A127" s="80" t="s">
        <v>144</v>
      </c>
      <c r="B127" s="103"/>
      <c r="C127" s="81">
        <f>IFERROR(VLOOKUP(B127,'Egyéni lista'!$B$4:$L$263,2,0),0)</f>
        <v>0</v>
      </c>
      <c r="D127" s="82">
        <f>IFERROR(VLOOKUP(B127,'Egyéni lista'!$B$4:$L$263,3,0),0)</f>
        <v>0</v>
      </c>
      <c r="E127" s="7">
        <f>IFERROR(VLOOKUP(B127,'Egyéni lista'!$B$4:$L$263,4,0),0)</f>
        <v>0</v>
      </c>
      <c r="F127" s="7">
        <f>IFERROR(VLOOKUP(B127,'Egyéni lista'!$B$4:$L$263,5,0),0)</f>
        <v>0</v>
      </c>
      <c r="G127" s="7">
        <f>IFERROR(VLOOKUP(B127,'Egyéni lista'!$B$4:$L$263,6,0),0)</f>
        <v>0</v>
      </c>
      <c r="H127" s="7">
        <f>IFERROR(VLOOKUP(B127,'Egyéni lista'!$B$4:$L$263,7,0),0)</f>
        <v>0</v>
      </c>
      <c r="I127" s="124">
        <f>IFERROR(VLOOKUP(B127,'Egyéni lista'!$B$4:$L$263,8,0),0)</f>
        <v>0</v>
      </c>
      <c r="J127" s="132">
        <f>IFERROR(VLOOKUP(B127,'Egyéni lista'!$B$4:$L$263,9,0),0)</f>
        <v>0</v>
      </c>
      <c r="K127" s="26">
        <f>IFERROR(VLOOKUP(B127,'Egyéni lista'!$B$4:$L$263,10,0),0)</f>
        <v>0</v>
      </c>
      <c r="L127" s="87">
        <f>IFERROR(VLOOKUP(B127,'Egyéni lista'!$B$4:$L$263,11,0),0)</f>
        <v>0</v>
      </c>
    </row>
    <row r="128" spans="1:12" ht="15" hidden="1" customHeight="1" x14ac:dyDescent="0.2">
      <c r="A128" s="80" t="s">
        <v>145</v>
      </c>
      <c r="B128" s="103"/>
      <c r="C128" s="81">
        <f>IFERROR(VLOOKUP(B128,'Egyéni lista'!$B$4:$L$263,2,0),0)</f>
        <v>0</v>
      </c>
      <c r="D128" s="82">
        <f>IFERROR(VLOOKUP(B128,'Egyéni lista'!$B$4:$L$263,3,0),0)</f>
        <v>0</v>
      </c>
      <c r="E128" s="7">
        <f>IFERROR(VLOOKUP(B128,'Egyéni lista'!$B$4:$L$263,4,0),0)</f>
        <v>0</v>
      </c>
      <c r="F128" s="7">
        <f>IFERROR(VLOOKUP(B128,'Egyéni lista'!$B$4:$L$263,5,0),0)</f>
        <v>0</v>
      </c>
      <c r="G128" s="7">
        <f>IFERROR(VLOOKUP(B128,'Egyéni lista'!$B$4:$L$263,6,0),0)</f>
        <v>0</v>
      </c>
      <c r="H128" s="7">
        <f>IFERROR(VLOOKUP(B128,'Egyéni lista'!$B$4:$L$263,7,0),0)</f>
        <v>0</v>
      </c>
      <c r="I128" s="124">
        <f>IFERROR(VLOOKUP(B128,'Egyéni lista'!$B$4:$L$263,8,0),0)</f>
        <v>0</v>
      </c>
      <c r="J128" s="132">
        <f>IFERROR(VLOOKUP(B128,'Egyéni lista'!$B$4:$L$263,9,0),0)</f>
        <v>0</v>
      </c>
      <c r="K128" s="26">
        <f>IFERROR(VLOOKUP(B128,'Egyéni lista'!$B$4:$L$263,10,0),0)</f>
        <v>0</v>
      </c>
      <c r="L128" s="87">
        <f>IFERROR(VLOOKUP(B128,'Egyéni lista'!$B$4:$L$263,11,0),0)</f>
        <v>0</v>
      </c>
    </row>
    <row r="129" spans="1:12" ht="15" hidden="1" customHeight="1" x14ac:dyDescent="0.2">
      <c r="A129" s="80" t="s">
        <v>146</v>
      </c>
      <c r="B129" s="103"/>
      <c r="C129" s="81">
        <f>IFERROR(VLOOKUP(B129,'Egyéni lista'!$B$4:$L$263,2,0),0)</f>
        <v>0</v>
      </c>
      <c r="D129" s="82">
        <f>IFERROR(VLOOKUP(B129,'Egyéni lista'!$B$4:$L$263,3,0),0)</f>
        <v>0</v>
      </c>
      <c r="E129" s="7">
        <f>IFERROR(VLOOKUP(B129,'Egyéni lista'!$B$4:$L$263,4,0),0)</f>
        <v>0</v>
      </c>
      <c r="F129" s="7">
        <f>IFERROR(VLOOKUP(B129,'Egyéni lista'!$B$4:$L$263,5,0),0)</f>
        <v>0</v>
      </c>
      <c r="G129" s="7">
        <f>IFERROR(VLOOKUP(B129,'Egyéni lista'!$B$4:$L$263,6,0),0)</f>
        <v>0</v>
      </c>
      <c r="H129" s="7">
        <f>IFERROR(VLOOKUP(B129,'Egyéni lista'!$B$4:$L$263,7,0),0)</f>
        <v>0</v>
      </c>
      <c r="I129" s="124">
        <f>IFERROR(VLOOKUP(B129,'Egyéni lista'!$B$4:$L$263,8,0),0)</f>
        <v>0</v>
      </c>
      <c r="J129" s="132">
        <f>IFERROR(VLOOKUP(B129,'Egyéni lista'!$B$4:$L$263,9,0),0)</f>
        <v>0</v>
      </c>
      <c r="K129" s="26">
        <f>IFERROR(VLOOKUP(B129,'Egyéni lista'!$B$4:$L$263,10,0),0)</f>
        <v>0</v>
      </c>
      <c r="L129" s="87">
        <f>IFERROR(VLOOKUP(B129,'Egyéni lista'!$B$4:$L$263,11,0),0)</f>
        <v>0</v>
      </c>
    </row>
    <row r="130" spans="1:12" ht="15" hidden="1" customHeight="1" x14ac:dyDescent="0.2">
      <c r="A130" s="80" t="s">
        <v>147</v>
      </c>
      <c r="B130" s="103"/>
      <c r="C130" s="81">
        <f>IFERROR(VLOOKUP(B130,'Egyéni lista'!$B$4:$L$263,2,0),0)</f>
        <v>0</v>
      </c>
      <c r="D130" s="82">
        <f>IFERROR(VLOOKUP(B130,'Egyéni lista'!$B$4:$L$263,3,0),0)</f>
        <v>0</v>
      </c>
      <c r="E130" s="7">
        <f>IFERROR(VLOOKUP(B130,'Egyéni lista'!$B$4:$L$263,4,0),0)</f>
        <v>0</v>
      </c>
      <c r="F130" s="7">
        <f>IFERROR(VLOOKUP(B130,'Egyéni lista'!$B$4:$L$263,5,0),0)</f>
        <v>0</v>
      </c>
      <c r="G130" s="7">
        <f>IFERROR(VLOOKUP(B130,'Egyéni lista'!$B$4:$L$263,6,0),0)</f>
        <v>0</v>
      </c>
      <c r="H130" s="7">
        <f>IFERROR(VLOOKUP(B130,'Egyéni lista'!$B$4:$L$263,7,0),0)</f>
        <v>0</v>
      </c>
      <c r="I130" s="124">
        <f>IFERROR(VLOOKUP(B130,'Egyéni lista'!$B$4:$L$263,8,0),0)</f>
        <v>0</v>
      </c>
      <c r="J130" s="132">
        <f>IFERROR(VLOOKUP(B130,'Egyéni lista'!$B$4:$L$263,9,0),0)</f>
        <v>0</v>
      </c>
      <c r="K130" s="26">
        <f>IFERROR(VLOOKUP(B130,'Egyéni lista'!$B$4:$L$263,10,0),0)</f>
        <v>0</v>
      </c>
      <c r="L130" s="87">
        <f>IFERROR(VLOOKUP(B130,'Egyéni lista'!$B$4:$L$263,11,0),0)</f>
        <v>0</v>
      </c>
    </row>
    <row r="131" spans="1:12" ht="15.75" hidden="1" customHeight="1" x14ac:dyDescent="0.2">
      <c r="A131" s="80" t="s">
        <v>148</v>
      </c>
      <c r="B131" s="103"/>
      <c r="C131" s="81">
        <f>IFERROR(VLOOKUP(B131,'Egyéni lista'!$B$4:$L$263,2,0),0)</f>
        <v>0</v>
      </c>
      <c r="D131" s="82">
        <f>IFERROR(VLOOKUP(B131,'Egyéni lista'!$B$4:$L$263,3,0),0)</f>
        <v>0</v>
      </c>
      <c r="E131" s="7">
        <f>IFERROR(VLOOKUP(B131,'Egyéni lista'!$B$4:$L$263,4,0),0)</f>
        <v>0</v>
      </c>
      <c r="F131" s="7">
        <f>IFERROR(VLOOKUP(B131,'Egyéni lista'!$B$4:$L$263,5,0),0)</f>
        <v>0</v>
      </c>
      <c r="G131" s="7">
        <f>IFERROR(VLOOKUP(B131,'Egyéni lista'!$B$4:$L$263,6,0),0)</f>
        <v>0</v>
      </c>
      <c r="H131" s="7">
        <f>IFERROR(VLOOKUP(B131,'Egyéni lista'!$B$4:$L$263,7,0),0)</f>
        <v>0</v>
      </c>
      <c r="I131" s="124">
        <f>IFERROR(VLOOKUP(B131,'Egyéni lista'!$B$4:$L$263,8,0),0)</f>
        <v>0</v>
      </c>
      <c r="J131" s="132">
        <f>IFERROR(VLOOKUP(B131,'Egyéni lista'!$B$4:$L$263,9,0),0)</f>
        <v>0</v>
      </c>
      <c r="K131" s="26">
        <f>IFERROR(VLOOKUP(B131,'Egyéni lista'!$B$4:$L$263,10,0),0)</f>
        <v>0</v>
      </c>
      <c r="L131" s="87">
        <f>IFERROR(VLOOKUP(B131,'Egyéni lista'!$B$4:$L$263,11,0),0)</f>
        <v>0</v>
      </c>
    </row>
    <row r="132" spans="1:12" ht="15" hidden="1" customHeight="1" x14ac:dyDescent="0.2">
      <c r="A132" s="80" t="s">
        <v>149</v>
      </c>
      <c r="B132" s="103"/>
      <c r="C132" s="81">
        <f>IFERROR(VLOOKUP(B132,'Egyéni lista'!$B$4:$L$263,2,0),0)</f>
        <v>0</v>
      </c>
      <c r="D132" s="82">
        <f>IFERROR(VLOOKUP(B132,'Egyéni lista'!$B$4:$L$263,3,0),0)</f>
        <v>0</v>
      </c>
      <c r="E132" s="7">
        <f>IFERROR(VLOOKUP(B132,'Egyéni lista'!$B$4:$L$263,4,0),0)</f>
        <v>0</v>
      </c>
      <c r="F132" s="7">
        <f>IFERROR(VLOOKUP(B132,'Egyéni lista'!$B$4:$L$263,5,0),0)</f>
        <v>0</v>
      </c>
      <c r="G132" s="7">
        <f>IFERROR(VLOOKUP(B132,'Egyéni lista'!$B$4:$L$263,6,0),0)</f>
        <v>0</v>
      </c>
      <c r="H132" s="7">
        <f>IFERROR(VLOOKUP(B132,'Egyéni lista'!$B$4:$L$263,7,0),0)</f>
        <v>0</v>
      </c>
      <c r="I132" s="124">
        <f>IFERROR(VLOOKUP(B132,'Egyéni lista'!$B$4:$L$263,8,0),0)</f>
        <v>0</v>
      </c>
      <c r="J132" s="132">
        <f>IFERROR(VLOOKUP(B132,'Egyéni lista'!$B$4:$L$263,9,0),0)</f>
        <v>0</v>
      </c>
      <c r="K132" s="26">
        <f>IFERROR(VLOOKUP(B132,'Egyéni lista'!$B$4:$L$263,10,0),0)</f>
        <v>0</v>
      </c>
      <c r="L132" s="87">
        <f>IFERROR(VLOOKUP(B132,'Egyéni lista'!$B$4:$L$263,11,0),0)</f>
        <v>0</v>
      </c>
    </row>
    <row r="133" spans="1:12" ht="15" hidden="1" customHeight="1" x14ac:dyDescent="0.2">
      <c r="A133" s="80" t="s">
        <v>150</v>
      </c>
      <c r="B133" s="103"/>
      <c r="C133" s="81">
        <f>IFERROR(VLOOKUP(B133,'Egyéni lista'!$B$4:$L$263,2,0),0)</f>
        <v>0</v>
      </c>
      <c r="D133" s="82">
        <f>IFERROR(VLOOKUP(B133,'Egyéni lista'!$B$4:$L$263,3,0),0)</f>
        <v>0</v>
      </c>
      <c r="E133" s="7">
        <f>IFERROR(VLOOKUP(B133,'Egyéni lista'!$B$4:$L$263,4,0),0)</f>
        <v>0</v>
      </c>
      <c r="F133" s="7">
        <f>IFERROR(VLOOKUP(B133,'Egyéni lista'!$B$4:$L$263,5,0),0)</f>
        <v>0</v>
      </c>
      <c r="G133" s="7">
        <f>IFERROR(VLOOKUP(B133,'Egyéni lista'!$B$4:$L$263,6,0),0)</f>
        <v>0</v>
      </c>
      <c r="H133" s="7">
        <f>IFERROR(VLOOKUP(B133,'Egyéni lista'!$B$4:$L$263,7,0),0)</f>
        <v>0</v>
      </c>
      <c r="I133" s="124">
        <f>IFERROR(VLOOKUP(B133,'Egyéni lista'!$B$4:$L$263,8,0),0)</f>
        <v>0</v>
      </c>
      <c r="J133" s="132">
        <f>IFERROR(VLOOKUP(B133,'Egyéni lista'!$B$4:$L$263,9,0),0)</f>
        <v>0</v>
      </c>
      <c r="K133" s="26">
        <f>IFERROR(VLOOKUP(B133,'Egyéni lista'!$B$4:$L$263,10,0),0)</f>
        <v>0</v>
      </c>
      <c r="L133" s="87">
        <f>IFERROR(VLOOKUP(B133,'Egyéni lista'!$B$4:$L$263,11,0),0)</f>
        <v>0</v>
      </c>
    </row>
    <row r="134" spans="1:12" ht="15" hidden="1" customHeight="1" x14ac:dyDescent="0.2">
      <c r="A134" s="80" t="s">
        <v>151</v>
      </c>
      <c r="B134" s="103"/>
      <c r="C134" s="81">
        <f>IFERROR(VLOOKUP(B134,'Egyéni lista'!$B$4:$L$263,2,0),0)</f>
        <v>0</v>
      </c>
      <c r="D134" s="82">
        <f>IFERROR(VLOOKUP(B134,'Egyéni lista'!$B$4:$L$263,3,0),0)</f>
        <v>0</v>
      </c>
      <c r="E134" s="7">
        <f>IFERROR(VLOOKUP(B134,'Egyéni lista'!$B$4:$L$263,4,0),0)</f>
        <v>0</v>
      </c>
      <c r="F134" s="7">
        <f>IFERROR(VLOOKUP(B134,'Egyéni lista'!$B$4:$L$263,5,0),0)</f>
        <v>0</v>
      </c>
      <c r="G134" s="7">
        <f>IFERROR(VLOOKUP(B134,'Egyéni lista'!$B$4:$L$263,6,0),0)</f>
        <v>0</v>
      </c>
      <c r="H134" s="7">
        <f>IFERROR(VLOOKUP(B134,'Egyéni lista'!$B$4:$L$263,7,0),0)</f>
        <v>0</v>
      </c>
      <c r="I134" s="124">
        <f>IFERROR(VLOOKUP(B134,'Egyéni lista'!$B$4:$L$263,8,0),0)</f>
        <v>0</v>
      </c>
      <c r="J134" s="132">
        <f>IFERROR(VLOOKUP(B134,'Egyéni lista'!$B$4:$L$263,9,0),0)</f>
        <v>0</v>
      </c>
      <c r="K134" s="26">
        <f>IFERROR(VLOOKUP(B134,'Egyéni lista'!$B$4:$L$263,10,0),0)</f>
        <v>0</v>
      </c>
      <c r="L134" s="87">
        <f>IFERROR(VLOOKUP(B134,'Egyéni lista'!$B$4:$L$263,11,0),0)</f>
        <v>0</v>
      </c>
    </row>
    <row r="135" spans="1:12" ht="15.75" hidden="1" customHeight="1" x14ac:dyDescent="0.2">
      <c r="A135" s="80" t="s">
        <v>152</v>
      </c>
      <c r="B135" s="103"/>
      <c r="C135" s="81">
        <f>IFERROR(VLOOKUP(B135,'Egyéni lista'!$B$4:$L$263,2,0),0)</f>
        <v>0</v>
      </c>
      <c r="D135" s="82">
        <f>IFERROR(VLOOKUP(B135,'Egyéni lista'!$B$4:$L$263,3,0),0)</f>
        <v>0</v>
      </c>
      <c r="E135" s="7">
        <f>IFERROR(VLOOKUP(B135,'Egyéni lista'!$B$4:$L$263,4,0),0)</f>
        <v>0</v>
      </c>
      <c r="F135" s="7">
        <f>IFERROR(VLOOKUP(B135,'Egyéni lista'!$B$4:$L$263,5,0),0)</f>
        <v>0</v>
      </c>
      <c r="G135" s="7">
        <f>IFERROR(VLOOKUP(B135,'Egyéni lista'!$B$4:$L$263,6,0),0)</f>
        <v>0</v>
      </c>
      <c r="H135" s="7">
        <f>IFERROR(VLOOKUP(B135,'Egyéni lista'!$B$4:$L$263,7,0),0)</f>
        <v>0</v>
      </c>
      <c r="I135" s="124">
        <f>IFERROR(VLOOKUP(B135,'Egyéni lista'!$B$4:$L$263,8,0),0)</f>
        <v>0</v>
      </c>
      <c r="J135" s="132">
        <f>IFERROR(VLOOKUP(B135,'Egyéni lista'!$B$4:$L$263,9,0),0)</f>
        <v>0</v>
      </c>
      <c r="K135" s="26">
        <f>IFERROR(VLOOKUP(B135,'Egyéni lista'!$B$4:$L$263,10,0),0)</f>
        <v>0</v>
      </c>
      <c r="L135" s="87">
        <f>IFERROR(VLOOKUP(B135,'Egyéni lista'!$B$4:$L$263,11,0),0)</f>
        <v>0</v>
      </c>
    </row>
    <row r="136" spans="1:12" ht="15" hidden="1" customHeight="1" x14ac:dyDescent="0.2">
      <c r="A136" s="80" t="s">
        <v>153</v>
      </c>
      <c r="B136" s="103"/>
      <c r="C136" s="81">
        <f>IFERROR(VLOOKUP(B136,'Egyéni lista'!$B$4:$L$263,2,0),0)</f>
        <v>0</v>
      </c>
      <c r="D136" s="82">
        <f>IFERROR(VLOOKUP(B136,'Egyéni lista'!$B$4:$L$263,3,0),0)</f>
        <v>0</v>
      </c>
      <c r="E136" s="7">
        <f>IFERROR(VLOOKUP(B136,'Egyéni lista'!$B$4:$L$263,4,0),0)</f>
        <v>0</v>
      </c>
      <c r="F136" s="7">
        <f>IFERROR(VLOOKUP(B136,'Egyéni lista'!$B$4:$L$263,5,0),0)</f>
        <v>0</v>
      </c>
      <c r="G136" s="7">
        <f>IFERROR(VLOOKUP(B136,'Egyéni lista'!$B$4:$L$263,6,0),0)</f>
        <v>0</v>
      </c>
      <c r="H136" s="7">
        <f>IFERROR(VLOOKUP(B136,'Egyéni lista'!$B$4:$L$263,7,0),0)</f>
        <v>0</v>
      </c>
      <c r="I136" s="124">
        <f>IFERROR(VLOOKUP(B136,'Egyéni lista'!$B$4:$L$263,8,0),0)</f>
        <v>0</v>
      </c>
      <c r="J136" s="132">
        <f>IFERROR(VLOOKUP(B136,'Egyéni lista'!$B$4:$L$263,9,0),0)</f>
        <v>0</v>
      </c>
      <c r="K136" s="26">
        <f>IFERROR(VLOOKUP(B136,'Egyéni lista'!$B$4:$L$263,10,0),0)</f>
        <v>0</v>
      </c>
      <c r="L136" s="87">
        <f>IFERROR(VLOOKUP(B136,'Egyéni lista'!$B$4:$L$263,11,0),0)</f>
        <v>0</v>
      </c>
    </row>
    <row r="137" spans="1:12" ht="15" hidden="1" customHeight="1" x14ac:dyDescent="0.2">
      <c r="A137" s="80" t="s">
        <v>154</v>
      </c>
      <c r="B137" s="103"/>
      <c r="C137" s="81">
        <f>IFERROR(VLOOKUP(B137,'Egyéni lista'!$B$4:$L$263,2,0),0)</f>
        <v>0</v>
      </c>
      <c r="D137" s="82">
        <f>IFERROR(VLOOKUP(B137,'Egyéni lista'!$B$4:$L$263,3,0),0)</f>
        <v>0</v>
      </c>
      <c r="E137" s="7">
        <f>IFERROR(VLOOKUP(B137,'Egyéni lista'!$B$4:$L$263,4,0),0)</f>
        <v>0</v>
      </c>
      <c r="F137" s="7">
        <f>IFERROR(VLOOKUP(B137,'Egyéni lista'!$B$4:$L$263,5,0),0)</f>
        <v>0</v>
      </c>
      <c r="G137" s="7">
        <f>IFERROR(VLOOKUP(B137,'Egyéni lista'!$B$4:$L$263,6,0),0)</f>
        <v>0</v>
      </c>
      <c r="H137" s="7">
        <f>IFERROR(VLOOKUP(B137,'Egyéni lista'!$B$4:$L$263,7,0),0)</f>
        <v>0</v>
      </c>
      <c r="I137" s="124">
        <f>IFERROR(VLOOKUP(B137,'Egyéni lista'!$B$4:$L$263,8,0),0)</f>
        <v>0</v>
      </c>
      <c r="J137" s="132">
        <f>IFERROR(VLOOKUP(B137,'Egyéni lista'!$B$4:$L$263,9,0),0)</f>
        <v>0</v>
      </c>
      <c r="K137" s="26">
        <f>IFERROR(VLOOKUP(B137,'Egyéni lista'!$B$4:$L$263,10,0),0)</f>
        <v>0</v>
      </c>
      <c r="L137" s="87">
        <f>IFERROR(VLOOKUP(B137,'Egyéni lista'!$B$4:$L$263,11,0),0)</f>
        <v>0</v>
      </c>
    </row>
    <row r="138" spans="1:12" ht="15" hidden="1" customHeight="1" x14ac:dyDescent="0.2">
      <c r="A138" s="80" t="s">
        <v>155</v>
      </c>
      <c r="B138" s="103"/>
      <c r="C138" s="81">
        <f>IFERROR(VLOOKUP(B138,'Egyéni lista'!$B$4:$L$263,2,0),0)</f>
        <v>0</v>
      </c>
      <c r="D138" s="82">
        <f>IFERROR(VLOOKUP(B138,'Egyéni lista'!$B$4:$L$263,3,0),0)</f>
        <v>0</v>
      </c>
      <c r="E138" s="7">
        <f>IFERROR(VLOOKUP(B138,'Egyéni lista'!$B$4:$L$263,4,0),0)</f>
        <v>0</v>
      </c>
      <c r="F138" s="7">
        <f>IFERROR(VLOOKUP(B138,'Egyéni lista'!$B$4:$L$263,5,0),0)</f>
        <v>0</v>
      </c>
      <c r="G138" s="7">
        <f>IFERROR(VLOOKUP(B138,'Egyéni lista'!$B$4:$L$263,6,0),0)</f>
        <v>0</v>
      </c>
      <c r="H138" s="7">
        <f>IFERROR(VLOOKUP(B138,'Egyéni lista'!$B$4:$L$263,7,0),0)</f>
        <v>0</v>
      </c>
      <c r="I138" s="124">
        <f>IFERROR(VLOOKUP(B138,'Egyéni lista'!$B$4:$L$263,8,0),0)</f>
        <v>0</v>
      </c>
      <c r="J138" s="132">
        <f>IFERROR(VLOOKUP(B138,'Egyéni lista'!$B$4:$L$263,9,0),0)</f>
        <v>0</v>
      </c>
      <c r="K138" s="26">
        <f>IFERROR(VLOOKUP(B138,'Egyéni lista'!$B$4:$L$263,10,0),0)</f>
        <v>0</v>
      </c>
      <c r="L138" s="87">
        <f>IFERROR(VLOOKUP(B138,'Egyéni lista'!$B$4:$L$263,11,0),0)</f>
        <v>0</v>
      </c>
    </row>
    <row r="139" spans="1:12" ht="15.75" hidden="1" customHeight="1" x14ac:dyDescent="0.2">
      <c r="A139" s="80" t="s">
        <v>156</v>
      </c>
      <c r="B139" s="103"/>
      <c r="C139" s="81">
        <f>IFERROR(VLOOKUP(B139,'Egyéni lista'!$B$4:$L$263,2,0),0)</f>
        <v>0</v>
      </c>
      <c r="D139" s="82">
        <f>IFERROR(VLOOKUP(B139,'Egyéni lista'!$B$4:$L$263,3,0),0)</f>
        <v>0</v>
      </c>
      <c r="E139" s="7">
        <f>IFERROR(VLOOKUP(B139,'Egyéni lista'!$B$4:$L$263,4,0),0)</f>
        <v>0</v>
      </c>
      <c r="F139" s="7">
        <f>IFERROR(VLOOKUP(B139,'Egyéni lista'!$B$4:$L$263,5,0),0)</f>
        <v>0</v>
      </c>
      <c r="G139" s="7">
        <f>IFERROR(VLOOKUP(B139,'Egyéni lista'!$B$4:$L$263,6,0),0)</f>
        <v>0</v>
      </c>
      <c r="H139" s="7">
        <f>IFERROR(VLOOKUP(B139,'Egyéni lista'!$B$4:$L$263,7,0),0)</f>
        <v>0</v>
      </c>
      <c r="I139" s="124">
        <f>IFERROR(VLOOKUP(B139,'Egyéni lista'!$B$4:$L$263,8,0),0)</f>
        <v>0</v>
      </c>
      <c r="J139" s="132">
        <f>IFERROR(VLOOKUP(B139,'Egyéni lista'!$B$4:$L$263,9,0),0)</f>
        <v>0</v>
      </c>
      <c r="K139" s="26">
        <f>IFERROR(VLOOKUP(B139,'Egyéni lista'!$B$4:$L$263,10,0),0)</f>
        <v>0</v>
      </c>
      <c r="L139" s="87">
        <f>IFERROR(VLOOKUP(B139,'Egyéni lista'!$B$4:$L$263,11,0),0)</f>
        <v>0</v>
      </c>
    </row>
    <row r="140" spans="1:12" ht="15" hidden="1" customHeight="1" x14ac:dyDescent="0.2">
      <c r="A140" s="80" t="s">
        <v>157</v>
      </c>
      <c r="B140" s="103"/>
      <c r="C140" s="81">
        <f>IFERROR(VLOOKUP(B140,'Egyéni lista'!$B$4:$L$263,2,0),0)</f>
        <v>0</v>
      </c>
      <c r="D140" s="82">
        <f>IFERROR(VLOOKUP(B140,'Egyéni lista'!$B$4:$L$263,3,0),0)</f>
        <v>0</v>
      </c>
      <c r="E140" s="7">
        <f>IFERROR(VLOOKUP(B140,'Egyéni lista'!$B$4:$L$263,4,0),0)</f>
        <v>0</v>
      </c>
      <c r="F140" s="7">
        <f>IFERROR(VLOOKUP(B140,'Egyéni lista'!$B$4:$L$263,5,0),0)</f>
        <v>0</v>
      </c>
      <c r="G140" s="7">
        <f>IFERROR(VLOOKUP(B140,'Egyéni lista'!$B$4:$L$263,6,0),0)</f>
        <v>0</v>
      </c>
      <c r="H140" s="7">
        <f>IFERROR(VLOOKUP(B140,'Egyéni lista'!$B$4:$L$263,7,0),0)</f>
        <v>0</v>
      </c>
      <c r="I140" s="124">
        <f>IFERROR(VLOOKUP(B140,'Egyéni lista'!$B$4:$L$263,8,0),0)</f>
        <v>0</v>
      </c>
      <c r="J140" s="132">
        <f>IFERROR(VLOOKUP(B140,'Egyéni lista'!$B$4:$L$263,9,0),0)</f>
        <v>0</v>
      </c>
      <c r="K140" s="26">
        <f>IFERROR(VLOOKUP(B140,'Egyéni lista'!$B$4:$L$263,10,0),0)</f>
        <v>0</v>
      </c>
      <c r="L140" s="87">
        <f>IFERROR(VLOOKUP(B140,'Egyéni lista'!$B$4:$L$263,11,0),0)</f>
        <v>0</v>
      </c>
    </row>
    <row r="141" spans="1:12" ht="15" hidden="1" customHeight="1" x14ac:dyDescent="0.2">
      <c r="A141" s="80" t="s">
        <v>158</v>
      </c>
      <c r="B141" s="103"/>
      <c r="C141" s="81">
        <f>IFERROR(VLOOKUP(B141,'Egyéni lista'!$B$4:$L$263,2,0),0)</f>
        <v>0</v>
      </c>
      <c r="D141" s="82">
        <f>IFERROR(VLOOKUP(B141,'Egyéni lista'!$B$4:$L$263,3,0),0)</f>
        <v>0</v>
      </c>
      <c r="E141" s="7">
        <f>IFERROR(VLOOKUP(B141,'Egyéni lista'!$B$4:$L$263,4,0),0)</f>
        <v>0</v>
      </c>
      <c r="F141" s="7">
        <f>IFERROR(VLOOKUP(B141,'Egyéni lista'!$B$4:$L$263,5,0),0)</f>
        <v>0</v>
      </c>
      <c r="G141" s="7">
        <f>IFERROR(VLOOKUP(B141,'Egyéni lista'!$B$4:$L$263,6,0),0)</f>
        <v>0</v>
      </c>
      <c r="H141" s="7">
        <f>IFERROR(VLOOKUP(B141,'Egyéni lista'!$B$4:$L$263,7,0),0)</f>
        <v>0</v>
      </c>
      <c r="I141" s="124">
        <f>IFERROR(VLOOKUP(B141,'Egyéni lista'!$B$4:$L$263,8,0),0)</f>
        <v>0</v>
      </c>
      <c r="J141" s="132">
        <f>IFERROR(VLOOKUP(B141,'Egyéni lista'!$B$4:$L$263,9,0),0)</f>
        <v>0</v>
      </c>
      <c r="K141" s="26">
        <f>IFERROR(VLOOKUP(B141,'Egyéni lista'!$B$4:$L$263,10,0),0)</f>
        <v>0</v>
      </c>
      <c r="L141" s="87">
        <f>IFERROR(VLOOKUP(B141,'Egyéni lista'!$B$4:$L$263,11,0),0)</f>
        <v>0</v>
      </c>
    </row>
    <row r="142" spans="1:12" ht="15" hidden="1" customHeight="1" x14ac:dyDescent="0.2">
      <c r="A142" s="80" t="s">
        <v>159</v>
      </c>
      <c r="B142" s="103"/>
      <c r="C142" s="81">
        <f>IFERROR(VLOOKUP(B142,'Egyéni lista'!$B$4:$L$263,2,0),0)</f>
        <v>0</v>
      </c>
      <c r="D142" s="82">
        <f>IFERROR(VLOOKUP(B142,'Egyéni lista'!$B$4:$L$263,3,0),0)</f>
        <v>0</v>
      </c>
      <c r="E142" s="7">
        <f>IFERROR(VLOOKUP(B142,'Egyéni lista'!$B$4:$L$263,4,0),0)</f>
        <v>0</v>
      </c>
      <c r="F142" s="7">
        <f>IFERROR(VLOOKUP(B142,'Egyéni lista'!$B$4:$L$263,5,0),0)</f>
        <v>0</v>
      </c>
      <c r="G142" s="7">
        <f>IFERROR(VLOOKUP(B142,'Egyéni lista'!$B$4:$L$263,6,0),0)</f>
        <v>0</v>
      </c>
      <c r="H142" s="7">
        <f>IFERROR(VLOOKUP(B142,'Egyéni lista'!$B$4:$L$263,7,0),0)</f>
        <v>0</v>
      </c>
      <c r="I142" s="124">
        <f>IFERROR(VLOOKUP(B142,'Egyéni lista'!$B$4:$L$263,8,0),0)</f>
        <v>0</v>
      </c>
      <c r="J142" s="132">
        <f>IFERROR(VLOOKUP(B142,'Egyéni lista'!$B$4:$L$263,9,0),0)</f>
        <v>0</v>
      </c>
      <c r="K142" s="26">
        <f>IFERROR(VLOOKUP(B142,'Egyéni lista'!$B$4:$L$263,10,0),0)</f>
        <v>0</v>
      </c>
      <c r="L142" s="87">
        <f>IFERROR(VLOOKUP(B142,'Egyéni lista'!$B$4:$L$263,11,0),0)</f>
        <v>0</v>
      </c>
    </row>
    <row r="143" spans="1:12" ht="15.75" hidden="1" customHeight="1" x14ac:dyDescent="0.2">
      <c r="A143" s="80" t="s">
        <v>160</v>
      </c>
      <c r="B143" s="103"/>
      <c r="C143" s="81">
        <f>IFERROR(VLOOKUP(B143,'Egyéni lista'!$B$4:$L$263,2,0),0)</f>
        <v>0</v>
      </c>
      <c r="D143" s="82">
        <f>IFERROR(VLOOKUP(B143,'Egyéni lista'!$B$4:$L$263,3,0),0)</f>
        <v>0</v>
      </c>
      <c r="E143" s="7">
        <f>IFERROR(VLOOKUP(B143,'Egyéni lista'!$B$4:$L$263,4,0),0)</f>
        <v>0</v>
      </c>
      <c r="F143" s="7">
        <f>IFERROR(VLOOKUP(B143,'Egyéni lista'!$B$4:$L$263,5,0),0)</f>
        <v>0</v>
      </c>
      <c r="G143" s="7">
        <f>IFERROR(VLOOKUP(B143,'Egyéni lista'!$B$4:$L$263,6,0),0)</f>
        <v>0</v>
      </c>
      <c r="H143" s="7">
        <f>IFERROR(VLOOKUP(B143,'Egyéni lista'!$B$4:$L$263,7,0),0)</f>
        <v>0</v>
      </c>
      <c r="I143" s="124">
        <f>IFERROR(VLOOKUP(B143,'Egyéni lista'!$B$4:$L$263,8,0),0)</f>
        <v>0</v>
      </c>
      <c r="J143" s="132">
        <f>IFERROR(VLOOKUP(B143,'Egyéni lista'!$B$4:$L$263,9,0),0)</f>
        <v>0</v>
      </c>
      <c r="K143" s="26">
        <f>IFERROR(VLOOKUP(B143,'Egyéni lista'!$B$4:$L$263,10,0),0)</f>
        <v>0</v>
      </c>
      <c r="L143" s="87">
        <f>IFERROR(VLOOKUP(B143,'Egyéni lista'!$B$4:$L$263,11,0),0)</f>
        <v>0</v>
      </c>
    </row>
    <row r="144" spans="1:12" ht="15" hidden="1" customHeight="1" x14ac:dyDescent="0.2">
      <c r="A144" s="80" t="s">
        <v>161</v>
      </c>
      <c r="B144" s="103"/>
      <c r="C144" s="81">
        <f>IFERROR(VLOOKUP(B144,'Egyéni lista'!$B$4:$L$263,2,0),0)</f>
        <v>0</v>
      </c>
      <c r="D144" s="82">
        <f>IFERROR(VLOOKUP(B144,'Egyéni lista'!$B$4:$L$263,3,0),0)</f>
        <v>0</v>
      </c>
      <c r="E144" s="7">
        <f>IFERROR(VLOOKUP(B144,'Egyéni lista'!$B$4:$L$263,4,0),0)</f>
        <v>0</v>
      </c>
      <c r="F144" s="7">
        <f>IFERROR(VLOOKUP(B144,'Egyéni lista'!$B$4:$L$263,5,0),0)</f>
        <v>0</v>
      </c>
      <c r="G144" s="7">
        <f>IFERROR(VLOOKUP(B144,'Egyéni lista'!$B$4:$L$263,6,0),0)</f>
        <v>0</v>
      </c>
      <c r="H144" s="7">
        <f>IFERROR(VLOOKUP(B144,'Egyéni lista'!$B$4:$L$263,7,0),0)</f>
        <v>0</v>
      </c>
      <c r="I144" s="124">
        <f>IFERROR(VLOOKUP(B144,'Egyéni lista'!$B$4:$L$263,8,0),0)</f>
        <v>0</v>
      </c>
      <c r="J144" s="132">
        <f>IFERROR(VLOOKUP(B144,'Egyéni lista'!$B$4:$L$263,9,0),0)</f>
        <v>0</v>
      </c>
      <c r="K144" s="26">
        <f>IFERROR(VLOOKUP(B144,'Egyéni lista'!$B$4:$L$263,10,0),0)</f>
        <v>0</v>
      </c>
      <c r="L144" s="87">
        <f>IFERROR(VLOOKUP(B144,'Egyéni lista'!$B$4:$L$263,11,0),0)</f>
        <v>0</v>
      </c>
    </row>
    <row r="145" spans="1:12" ht="15" hidden="1" customHeight="1" x14ac:dyDescent="0.2">
      <c r="A145" s="80" t="s">
        <v>162</v>
      </c>
      <c r="B145" s="103"/>
      <c r="C145" s="81">
        <f>IFERROR(VLOOKUP(B145,'Egyéni lista'!$B$4:$L$263,2,0),0)</f>
        <v>0</v>
      </c>
      <c r="D145" s="82">
        <f>IFERROR(VLOOKUP(B145,'Egyéni lista'!$B$4:$L$263,3,0),0)</f>
        <v>0</v>
      </c>
      <c r="E145" s="7">
        <f>IFERROR(VLOOKUP(B145,'Egyéni lista'!$B$4:$L$263,4,0),0)</f>
        <v>0</v>
      </c>
      <c r="F145" s="7">
        <f>IFERROR(VLOOKUP(B145,'Egyéni lista'!$B$4:$L$263,5,0),0)</f>
        <v>0</v>
      </c>
      <c r="G145" s="7">
        <f>IFERROR(VLOOKUP(B145,'Egyéni lista'!$B$4:$L$263,6,0),0)</f>
        <v>0</v>
      </c>
      <c r="H145" s="7">
        <f>IFERROR(VLOOKUP(B145,'Egyéni lista'!$B$4:$L$263,7,0),0)</f>
        <v>0</v>
      </c>
      <c r="I145" s="124">
        <f>IFERROR(VLOOKUP(B145,'Egyéni lista'!$B$4:$L$263,8,0),0)</f>
        <v>0</v>
      </c>
      <c r="J145" s="132">
        <f>IFERROR(VLOOKUP(B145,'Egyéni lista'!$B$4:$L$263,9,0),0)</f>
        <v>0</v>
      </c>
      <c r="K145" s="26">
        <f>IFERROR(VLOOKUP(B145,'Egyéni lista'!$B$4:$L$263,10,0),0)</f>
        <v>0</v>
      </c>
      <c r="L145" s="87">
        <f>IFERROR(VLOOKUP(B145,'Egyéni lista'!$B$4:$L$263,11,0),0)</f>
        <v>0</v>
      </c>
    </row>
    <row r="146" spans="1:12" ht="15" hidden="1" customHeight="1" x14ac:dyDescent="0.2">
      <c r="A146" s="80" t="s">
        <v>163</v>
      </c>
      <c r="B146" s="103"/>
      <c r="C146" s="81">
        <f>IFERROR(VLOOKUP(B146,'Egyéni lista'!$B$4:$L$263,2,0),0)</f>
        <v>0</v>
      </c>
      <c r="D146" s="82">
        <f>IFERROR(VLOOKUP(B146,'Egyéni lista'!$B$4:$L$263,3,0),0)</f>
        <v>0</v>
      </c>
      <c r="E146" s="7">
        <f>IFERROR(VLOOKUP(B146,'Egyéni lista'!$B$4:$L$263,4,0),0)</f>
        <v>0</v>
      </c>
      <c r="F146" s="7">
        <f>IFERROR(VLOOKUP(B146,'Egyéni lista'!$B$4:$L$263,5,0),0)</f>
        <v>0</v>
      </c>
      <c r="G146" s="7">
        <f>IFERROR(VLOOKUP(B146,'Egyéni lista'!$B$4:$L$263,6,0),0)</f>
        <v>0</v>
      </c>
      <c r="H146" s="7">
        <f>IFERROR(VLOOKUP(B146,'Egyéni lista'!$B$4:$L$263,7,0),0)</f>
        <v>0</v>
      </c>
      <c r="I146" s="124">
        <f>IFERROR(VLOOKUP(B146,'Egyéni lista'!$B$4:$L$263,8,0),0)</f>
        <v>0</v>
      </c>
      <c r="J146" s="132">
        <f>IFERROR(VLOOKUP(B146,'Egyéni lista'!$B$4:$L$263,9,0),0)</f>
        <v>0</v>
      </c>
      <c r="K146" s="26">
        <f>IFERROR(VLOOKUP(B146,'Egyéni lista'!$B$4:$L$263,10,0),0)</f>
        <v>0</v>
      </c>
      <c r="L146" s="87">
        <f>IFERROR(VLOOKUP(B146,'Egyéni lista'!$B$4:$L$263,11,0),0)</f>
        <v>0</v>
      </c>
    </row>
    <row r="147" spans="1:12" ht="15.75" hidden="1" customHeight="1" x14ac:dyDescent="0.2">
      <c r="A147" s="80" t="s">
        <v>164</v>
      </c>
      <c r="B147" s="103"/>
      <c r="C147" s="81">
        <f>IFERROR(VLOOKUP(B147,'Egyéni lista'!$B$4:$L$263,2,0),0)</f>
        <v>0</v>
      </c>
      <c r="D147" s="82">
        <f>IFERROR(VLOOKUP(B147,'Egyéni lista'!$B$4:$L$263,3,0),0)</f>
        <v>0</v>
      </c>
      <c r="E147" s="7">
        <f>IFERROR(VLOOKUP(B147,'Egyéni lista'!$B$4:$L$263,4,0),0)</f>
        <v>0</v>
      </c>
      <c r="F147" s="7">
        <f>IFERROR(VLOOKUP(B147,'Egyéni lista'!$B$4:$L$263,5,0),0)</f>
        <v>0</v>
      </c>
      <c r="G147" s="7">
        <f>IFERROR(VLOOKUP(B147,'Egyéni lista'!$B$4:$L$263,6,0),0)</f>
        <v>0</v>
      </c>
      <c r="H147" s="7">
        <f>IFERROR(VLOOKUP(B147,'Egyéni lista'!$B$4:$L$263,7,0),0)</f>
        <v>0</v>
      </c>
      <c r="I147" s="124">
        <f>IFERROR(VLOOKUP(B147,'Egyéni lista'!$B$4:$L$263,8,0),0)</f>
        <v>0</v>
      </c>
      <c r="J147" s="132">
        <f>IFERROR(VLOOKUP(B147,'Egyéni lista'!$B$4:$L$263,9,0),0)</f>
        <v>0</v>
      </c>
      <c r="K147" s="26">
        <f>IFERROR(VLOOKUP(B147,'Egyéni lista'!$B$4:$L$263,10,0),0)</f>
        <v>0</v>
      </c>
      <c r="L147" s="87">
        <f>IFERROR(VLOOKUP(B147,'Egyéni lista'!$B$4:$L$263,11,0),0)</f>
        <v>0</v>
      </c>
    </row>
    <row r="148" spans="1:12" ht="15" hidden="1" customHeight="1" x14ac:dyDescent="0.2">
      <c r="A148" s="80" t="s">
        <v>165</v>
      </c>
      <c r="B148" s="103"/>
      <c r="C148" s="81">
        <f>IFERROR(VLOOKUP(B148,'Egyéni lista'!$B$4:$L$263,2,0),0)</f>
        <v>0</v>
      </c>
      <c r="D148" s="82">
        <f>IFERROR(VLOOKUP(B148,'Egyéni lista'!$B$4:$L$263,3,0),0)</f>
        <v>0</v>
      </c>
      <c r="E148" s="7">
        <f>IFERROR(VLOOKUP(B148,'Egyéni lista'!$B$4:$L$263,4,0),0)</f>
        <v>0</v>
      </c>
      <c r="F148" s="7">
        <f>IFERROR(VLOOKUP(B148,'Egyéni lista'!$B$4:$L$263,5,0),0)</f>
        <v>0</v>
      </c>
      <c r="G148" s="7">
        <f>IFERROR(VLOOKUP(B148,'Egyéni lista'!$B$4:$L$263,6,0),0)</f>
        <v>0</v>
      </c>
      <c r="H148" s="7">
        <f>IFERROR(VLOOKUP(B148,'Egyéni lista'!$B$4:$L$263,7,0),0)</f>
        <v>0</v>
      </c>
      <c r="I148" s="124">
        <f>IFERROR(VLOOKUP(B148,'Egyéni lista'!$B$4:$L$263,8,0),0)</f>
        <v>0</v>
      </c>
      <c r="J148" s="132">
        <f>IFERROR(VLOOKUP(B148,'Egyéni lista'!$B$4:$L$263,9,0),0)</f>
        <v>0</v>
      </c>
      <c r="K148" s="26">
        <f>IFERROR(VLOOKUP(B148,'Egyéni lista'!$B$4:$L$263,10,0),0)</f>
        <v>0</v>
      </c>
      <c r="L148" s="87">
        <f>IFERROR(VLOOKUP(B148,'Egyéni lista'!$B$4:$L$263,11,0),0)</f>
        <v>0</v>
      </c>
    </row>
    <row r="149" spans="1:12" ht="15" hidden="1" customHeight="1" x14ac:dyDescent="0.2">
      <c r="A149" s="80" t="s">
        <v>166</v>
      </c>
      <c r="B149" s="103"/>
      <c r="C149" s="81">
        <f>IFERROR(VLOOKUP(B149,'Egyéni lista'!$B$4:$L$263,2,0),0)</f>
        <v>0</v>
      </c>
      <c r="D149" s="82">
        <f>IFERROR(VLOOKUP(B149,'Egyéni lista'!$B$4:$L$263,3,0),0)</f>
        <v>0</v>
      </c>
      <c r="E149" s="7">
        <f>IFERROR(VLOOKUP(B149,'Egyéni lista'!$B$4:$L$263,4,0),0)</f>
        <v>0</v>
      </c>
      <c r="F149" s="7">
        <f>IFERROR(VLOOKUP(B149,'Egyéni lista'!$B$4:$L$263,5,0),0)</f>
        <v>0</v>
      </c>
      <c r="G149" s="7">
        <f>IFERROR(VLOOKUP(B149,'Egyéni lista'!$B$4:$L$263,6,0),0)</f>
        <v>0</v>
      </c>
      <c r="H149" s="7">
        <f>IFERROR(VLOOKUP(B149,'Egyéni lista'!$B$4:$L$263,7,0),0)</f>
        <v>0</v>
      </c>
      <c r="I149" s="124">
        <f>IFERROR(VLOOKUP(B149,'Egyéni lista'!$B$4:$L$263,8,0),0)</f>
        <v>0</v>
      </c>
      <c r="J149" s="132">
        <f>IFERROR(VLOOKUP(B149,'Egyéni lista'!$B$4:$L$263,9,0),0)</f>
        <v>0</v>
      </c>
      <c r="K149" s="26">
        <f>IFERROR(VLOOKUP(B149,'Egyéni lista'!$B$4:$L$263,10,0),0)</f>
        <v>0</v>
      </c>
      <c r="L149" s="87">
        <f>IFERROR(VLOOKUP(B149,'Egyéni lista'!$B$4:$L$263,11,0),0)</f>
        <v>0</v>
      </c>
    </row>
    <row r="150" spans="1:12" ht="15" hidden="1" customHeight="1" x14ac:dyDescent="0.2">
      <c r="A150" s="80" t="s">
        <v>167</v>
      </c>
      <c r="B150" s="103"/>
      <c r="C150" s="81">
        <f>IFERROR(VLOOKUP(B150,'Egyéni lista'!$B$4:$L$263,2,0),0)</f>
        <v>0</v>
      </c>
      <c r="D150" s="82">
        <f>IFERROR(VLOOKUP(B150,'Egyéni lista'!$B$4:$L$263,3,0),0)</f>
        <v>0</v>
      </c>
      <c r="E150" s="7">
        <f>IFERROR(VLOOKUP(B150,'Egyéni lista'!$B$4:$L$263,4,0),0)</f>
        <v>0</v>
      </c>
      <c r="F150" s="7">
        <f>IFERROR(VLOOKUP(B150,'Egyéni lista'!$B$4:$L$263,5,0),0)</f>
        <v>0</v>
      </c>
      <c r="G150" s="7">
        <f>IFERROR(VLOOKUP(B150,'Egyéni lista'!$B$4:$L$263,6,0),0)</f>
        <v>0</v>
      </c>
      <c r="H150" s="7">
        <f>IFERROR(VLOOKUP(B150,'Egyéni lista'!$B$4:$L$263,7,0),0)</f>
        <v>0</v>
      </c>
      <c r="I150" s="124">
        <f>IFERROR(VLOOKUP(B150,'Egyéni lista'!$B$4:$L$263,8,0),0)</f>
        <v>0</v>
      </c>
      <c r="J150" s="132">
        <f>IFERROR(VLOOKUP(B150,'Egyéni lista'!$B$4:$L$263,9,0),0)</f>
        <v>0</v>
      </c>
      <c r="K150" s="26">
        <f>IFERROR(VLOOKUP(B150,'Egyéni lista'!$B$4:$L$263,10,0),0)</f>
        <v>0</v>
      </c>
      <c r="L150" s="87">
        <f>IFERROR(VLOOKUP(B150,'Egyéni lista'!$B$4:$L$263,11,0),0)</f>
        <v>0</v>
      </c>
    </row>
    <row r="151" spans="1:12" ht="15.75" hidden="1" customHeight="1" x14ac:dyDescent="0.2">
      <c r="A151" s="80" t="s">
        <v>168</v>
      </c>
      <c r="B151" s="103"/>
      <c r="C151" s="81">
        <f>IFERROR(VLOOKUP(B151,'Egyéni lista'!$B$4:$L$263,2,0),0)</f>
        <v>0</v>
      </c>
      <c r="D151" s="82">
        <f>IFERROR(VLOOKUP(B151,'Egyéni lista'!$B$4:$L$263,3,0),0)</f>
        <v>0</v>
      </c>
      <c r="E151" s="7">
        <f>IFERROR(VLOOKUP(B151,'Egyéni lista'!$B$4:$L$263,4,0),0)</f>
        <v>0</v>
      </c>
      <c r="F151" s="7">
        <f>IFERROR(VLOOKUP(B151,'Egyéni lista'!$B$4:$L$263,5,0),0)</f>
        <v>0</v>
      </c>
      <c r="G151" s="7">
        <f>IFERROR(VLOOKUP(B151,'Egyéni lista'!$B$4:$L$263,6,0),0)</f>
        <v>0</v>
      </c>
      <c r="H151" s="7">
        <f>IFERROR(VLOOKUP(B151,'Egyéni lista'!$B$4:$L$263,7,0),0)</f>
        <v>0</v>
      </c>
      <c r="I151" s="124">
        <f>IFERROR(VLOOKUP(B151,'Egyéni lista'!$B$4:$L$263,8,0),0)</f>
        <v>0</v>
      </c>
      <c r="J151" s="132">
        <f>IFERROR(VLOOKUP(B151,'Egyéni lista'!$B$4:$L$263,9,0),0)</f>
        <v>0</v>
      </c>
      <c r="K151" s="26">
        <f>IFERROR(VLOOKUP(B151,'Egyéni lista'!$B$4:$L$263,10,0),0)</f>
        <v>0</v>
      </c>
      <c r="L151" s="87">
        <f>IFERROR(VLOOKUP(B151,'Egyéni lista'!$B$4:$L$263,11,0),0)</f>
        <v>0</v>
      </c>
    </row>
    <row r="152" spans="1:12" ht="15" hidden="1" customHeight="1" x14ac:dyDescent="0.2">
      <c r="A152" s="80" t="s">
        <v>169</v>
      </c>
      <c r="B152" s="103"/>
      <c r="C152" s="81">
        <f>IFERROR(VLOOKUP(B152,'Egyéni lista'!$B$4:$L$263,2,0),0)</f>
        <v>0</v>
      </c>
      <c r="D152" s="82">
        <f>IFERROR(VLOOKUP(B152,'Egyéni lista'!$B$4:$L$263,3,0),0)</f>
        <v>0</v>
      </c>
      <c r="E152" s="7">
        <f>IFERROR(VLOOKUP(B152,'Egyéni lista'!$B$4:$L$263,4,0),0)</f>
        <v>0</v>
      </c>
      <c r="F152" s="7">
        <f>IFERROR(VLOOKUP(B152,'Egyéni lista'!$B$4:$L$263,5,0),0)</f>
        <v>0</v>
      </c>
      <c r="G152" s="7">
        <f>IFERROR(VLOOKUP(B152,'Egyéni lista'!$B$4:$L$263,6,0),0)</f>
        <v>0</v>
      </c>
      <c r="H152" s="7">
        <f>IFERROR(VLOOKUP(B152,'Egyéni lista'!$B$4:$L$263,7,0),0)</f>
        <v>0</v>
      </c>
      <c r="I152" s="124">
        <f>IFERROR(VLOOKUP(B152,'Egyéni lista'!$B$4:$L$263,8,0),0)</f>
        <v>0</v>
      </c>
      <c r="J152" s="132">
        <f>IFERROR(VLOOKUP(B152,'Egyéni lista'!$B$4:$L$263,9,0),0)</f>
        <v>0</v>
      </c>
      <c r="K152" s="26">
        <f>IFERROR(VLOOKUP(B152,'Egyéni lista'!$B$4:$L$263,10,0),0)</f>
        <v>0</v>
      </c>
      <c r="L152" s="87">
        <f>IFERROR(VLOOKUP(B152,'Egyéni lista'!$B$4:$L$263,11,0),0)</f>
        <v>0</v>
      </c>
    </row>
    <row r="153" spans="1:12" ht="15" hidden="1" customHeight="1" x14ac:dyDescent="0.2">
      <c r="A153" s="80" t="s">
        <v>170</v>
      </c>
      <c r="B153" s="103"/>
      <c r="C153" s="81">
        <f>IFERROR(VLOOKUP(B153,'Egyéni lista'!$B$4:$L$263,2,0),0)</f>
        <v>0</v>
      </c>
      <c r="D153" s="82">
        <f>IFERROR(VLOOKUP(B153,'Egyéni lista'!$B$4:$L$263,3,0),0)</f>
        <v>0</v>
      </c>
      <c r="E153" s="7">
        <f>IFERROR(VLOOKUP(B153,'Egyéni lista'!$B$4:$L$263,4,0),0)</f>
        <v>0</v>
      </c>
      <c r="F153" s="7">
        <f>IFERROR(VLOOKUP(B153,'Egyéni lista'!$B$4:$L$263,5,0),0)</f>
        <v>0</v>
      </c>
      <c r="G153" s="7">
        <f>IFERROR(VLOOKUP(B153,'Egyéni lista'!$B$4:$L$263,6,0),0)</f>
        <v>0</v>
      </c>
      <c r="H153" s="7">
        <f>IFERROR(VLOOKUP(B153,'Egyéni lista'!$B$4:$L$263,7,0),0)</f>
        <v>0</v>
      </c>
      <c r="I153" s="124">
        <f>IFERROR(VLOOKUP(B153,'Egyéni lista'!$B$4:$L$263,8,0),0)</f>
        <v>0</v>
      </c>
      <c r="J153" s="132">
        <f>IFERROR(VLOOKUP(B153,'Egyéni lista'!$B$4:$L$263,9,0),0)</f>
        <v>0</v>
      </c>
      <c r="K153" s="26">
        <f>IFERROR(VLOOKUP(B153,'Egyéni lista'!$B$4:$L$263,10,0),0)</f>
        <v>0</v>
      </c>
      <c r="L153" s="87">
        <f>IFERROR(VLOOKUP(B153,'Egyéni lista'!$B$4:$L$263,11,0),0)</f>
        <v>0</v>
      </c>
    </row>
    <row r="154" spans="1:12" ht="15" hidden="1" customHeight="1" x14ac:dyDescent="0.2">
      <c r="A154" s="80" t="s">
        <v>171</v>
      </c>
      <c r="B154" s="103"/>
      <c r="C154" s="81">
        <f>IFERROR(VLOOKUP(B154,'Egyéni lista'!$B$4:$L$263,2,0),0)</f>
        <v>0</v>
      </c>
      <c r="D154" s="82">
        <f>IFERROR(VLOOKUP(B154,'Egyéni lista'!$B$4:$L$263,3,0),0)</f>
        <v>0</v>
      </c>
      <c r="E154" s="7">
        <f>IFERROR(VLOOKUP(B154,'Egyéni lista'!$B$4:$L$263,4,0),0)</f>
        <v>0</v>
      </c>
      <c r="F154" s="7">
        <f>IFERROR(VLOOKUP(B154,'Egyéni lista'!$B$4:$L$263,5,0),0)</f>
        <v>0</v>
      </c>
      <c r="G154" s="7">
        <f>IFERROR(VLOOKUP(B154,'Egyéni lista'!$B$4:$L$263,6,0),0)</f>
        <v>0</v>
      </c>
      <c r="H154" s="7">
        <f>IFERROR(VLOOKUP(B154,'Egyéni lista'!$B$4:$L$263,7,0),0)</f>
        <v>0</v>
      </c>
      <c r="I154" s="124">
        <f>IFERROR(VLOOKUP(B154,'Egyéni lista'!$B$4:$L$263,8,0),0)</f>
        <v>0</v>
      </c>
      <c r="J154" s="132">
        <f>IFERROR(VLOOKUP(B154,'Egyéni lista'!$B$4:$L$263,9,0),0)</f>
        <v>0</v>
      </c>
      <c r="K154" s="26">
        <f>IFERROR(VLOOKUP(B154,'Egyéni lista'!$B$4:$L$263,10,0),0)</f>
        <v>0</v>
      </c>
      <c r="L154" s="87">
        <f>IFERROR(VLOOKUP(B154,'Egyéni lista'!$B$4:$L$263,11,0),0)</f>
        <v>0</v>
      </c>
    </row>
    <row r="155" spans="1:12" ht="15.75" hidden="1" customHeight="1" x14ac:dyDescent="0.2">
      <c r="A155" s="80" t="s">
        <v>172</v>
      </c>
      <c r="B155" s="103"/>
      <c r="C155" s="81">
        <f>IFERROR(VLOOKUP(B155,'Egyéni lista'!$B$4:$L$263,2,0),0)</f>
        <v>0</v>
      </c>
      <c r="D155" s="82">
        <f>IFERROR(VLOOKUP(B155,'Egyéni lista'!$B$4:$L$263,3,0),0)</f>
        <v>0</v>
      </c>
      <c r="E155" s="7">
        <f>IFERROR(VLOOKUP(B155,'Egyéni lista'!$B$4:$L$263,4,0),0)</f>
        <v>0</v>
      </c>
      <c r="F155" s="7">
        <f>IFERROR(VLOOKUP(B155,'Egyéni lista'!$B$4:$L$263,5,0),0)</f>
        <v>0</v>
      </c>
      <c r="G155" s="7">
        <f>IFERROR(VLOOKUP(B155,'Egyéni lista'!$B$4:$L$263,6,0),0)</f>
        <v>0</v>
      </c>
      <c r="H155" s="7">
        <f>IFERROR(VLOOKUP(B155,'Egyéni lista'!$B$4:$L$263,7,0),0)</f>
        <v>0</v>
      </c>
      <c r="I155" s="124">
        <f>IFERROR(VLOOKUP(B155,'Egyéni lista'!$B$4:$L$263,8,0),0)</f>
        <v>0</v>
      </c>
      <c r="J155" s="132">
        <f>IFERROR(VLOOKUP(B155,'Egyéni lista'!$B$4:$L$263,9,0),0)</f>
        <v>0</v>
      </c>
      <c r="K155" s="26">
        <f>IFERROR(VLOOKUP(B155,'Egyéni lista'!$B$4:$L$263,10,0),0)</f>
        <v>0</v>
      </c>
      <c r="L155" s="87">
        <f>IFERROR(VLOOKUP(B155,'Egyéni lista'!$B$4:$L$263,11,0),0)</f>
        <v>0</v>
      </c>
    </row>
    <row r="156" spans="1:12" ht="15" hidden="1" customHeight="1" x14ac:dyDescent="0.2">
      <c r="A156" s="80" t="s">
        <v>173</v>
      </c>
      <c r="B156" s="103"/>
      <c r="C156" s="81">
        <f>IFERROR(VLOOKUP(B156,'Egyéni lista'!$B$4:$L$263,2,0),0)</f>
        <v>0</v>
      </c>
      <c r="D156" s="82">
        <f>IFERROR(VLOOKUP(B156,'Egyéni lista'!$B$4:$L$263,3,0),0)</f>
        <v>0</v>
      </c>
      <c r="E156" s="7">
        <f>IFERROR(VLOOKUP(B156,'Egyéni lista'!$B$4:$L$263,4,0),0)</f>
        <v>0</v>
      </c>
      <c r="F156" s="7">
        <f>IFERROR(VLOOKUP(B156,'Egyéni lista'!$B$4:$L$263,5,0),0)</f>
        <v>0</v>
      </c>
      <c r="G156" s="7">
        <f>IFERROR(VLOOKUP(B156,'Egyéni lista'!$B$4:$L$263,6,0),0)</f>
        <v>0</v>
      </c>
      <c r="H156" s="7">
        <f>IFERROR(VLOOKUP(B156,'Egyéni lista'!$B$4:$L$263,7,0),0)</f>
        <v>0</v>
      </c>
      <c r="I156" s="124">
        <f>IFERROR(VLOOKUP(B156,'Egyéni lista'!$B$4:$L$263,8,0),0)</f>
        <v>0</v>
      </c>
      <c r="J156" s="132">
        <f>IFERROR(VLOOKUP(B156,'Egyéni lista'!$B$4:$L$263,9,0),0)</f>
        <v>0</v>
      </c>
      <c r="K156" s="26">
        <f>IFERROR(VLOOKUP(B156,'Egyéni lista'!$B$4:$L$263,10,0),0)</f>
        <v>0</v>
      </c>
      <c r="L156" s="87">
        <f>IFERROR(VLOOKUP(B156,'Egyéni lista'!$B$4:$L$263,11,0),0)</f>
        <v>0</v>
      </c>
    </row>
    <row r="157" spans="1:12" ht="15" hidden="1" customHeight="1" x14ac:dyDescent="0.2">
      <c r="A157" s="80" t="s">
        <v>174</v>
      </c>
      <c r="B157" s="103"/>
      <c r="C157" s="81">
        <f>IFERROR(VLOOKUP(B157,'Egyéni lista'!$B$4:$L$263,2,0),0)</f>
        <v>0</v>
      </c>
      <c r="D157" s="82">
        <f>IFERROR(VLOOKUP(B157,'Egyéni lista'!$B$4:$L$263,3,0),0)</f>
        <v>0</v>
      </c>
      <c r="E157" s="7">
        <f>IFERROR(VLOOKUP(B157,'Egyéni lista'!$B$4:$L$263,4,0),0)</f>
        <v>0</v>
      </c>
      <c r="F157" s="7">
        <f>IFERROR(VLOOKUP(B157,'Egyéni lista'!$B$4:$L$263,5,0),0)</f>
        <v>0</v>
      </c>
      <c r="G157" s="7">
        <f>IFERROR(VLOOKUP(B157,'Egyéni lista'!$B$4:$L$263,6,0),0)</f>
        <v>0</v>
      </c>
      <c r="H157" s="7">
        <f>IFERROR(VLOOKUP(B157,'Egyéni lista'!$B$4:$L$263,7,0),0)</f>
        <v>0</v>
      </c>
      <c r="I157" s="124">
        <f>IFERROR(VLOOKUP(B157,'Egyéni lista'!$B$4:$L$263,8,0),0)</f>
        <v>0</v>
      </c>
      <c r="J157" s="132">
        <f>IFERROR(VLOOKUP(B157,'Egyéni lista'!$B$4:$L$263,9,0),0)</f>
        <v>0</v>
      </c>
      <c r="K157" s="26">
        <f>IFERROR(VLOOKUP(B157,'Egyéni lista'!$B$4:$L$263,10,0),0)</f>
        <v>0</v>
      </c>
      <c r="L157" s="87">
        <f>IFERROR(VLOOKUP(B157,'Egyéni lista'!$B$4:$L$263,11,0),0)</f>
        <v>0</v>
      </c>
    </row>
    <row r="158" spans="1:12" ht="15" hidden="1" customHeight="1" x14ac:dyDescent="0.2">
      <c r="A158" s="80" t="s">
        <v>175</v>
      </c>
      <c r="B158" s="103"/>
      <c r="C158" s="81">
        <f>IFERROR(VLOOKUP(B158,'Egyéni lista'!$B$4:$L$263,2,0),0)</f>
        <v>0</v>
      </c>
      <c r="D158" s="82">
        <f>IFERROR(VLOOKUP(B158,'Egyéni lista'!$B$4:$L$263,3,0),0)</f>
        <v>0</v>
      </c>
      <c r="E158" s="7">
        <f>IFERROR(VLOOKUP(B158,'Egyéni lista'!$B$4:$L$263,4,0),0)</f>
        <v>0</v>
      </c>
      <c r="F158" s="7">
        <f>IFERROR(VLOOKUP(B158,'Egyéni lista'!$B$4:$L$263,5,0),0)</f>
        <v>0</v>
      </c>
      <c r="G158" s="7">
        <f>IFERROR(VLOOKUP(B158,'Egyéni lista'!$B$4:$L$263,6,0),0)</f>
        <v>0</v>
      </c>
      <c r="H158" s="7">
        <f>IFERROR(VLOOKUP(B158,'Egyéni lista'!$B$4:$L$263,7,0),0)</f>
        <v>0</v>
      </c>
      <c r="I158" s="124">
        <f>IFERROR(VLOOKUP(B158,'Egyéni lista'!$B$4:$L$263,8,0),0)</f>
        <v>0</v>
      </c>
      <c r="J158" s="132">
        <f>IFERROR(VLOOKUP(B158,'Egyéni lista'!$B$4:$L$263,9,0),0)</f>
        <v>0</v>
      </c>
      <c r="K158" s="26">
        <f>IFERROR(VLOOKUP(B158,'Egyéni lista'!$B$4:$L$263,10,0),0)</f>
        <v>0</v>
      </c>
      <c r="L158" s="87">
        <f>IFERROR(VLOOKUP(B158,'Egyéni lista'!$B$4:$L$263,11,0),0)</f>
        <v>0</v>
      </c>
    </row>
    <row r="159" spans="1:12" ht="15.75" hidden="1" customHeight="1" x14ac:dyDescent="0.2">
      <c r="A159" s="80" t="s">
        <v>176</v>
      </c>
      <c r="B159" s="103"/>
      <c r="C159" s="81">
        <f>IFERROR(VLOOKUP(B159,'Egyéni lista'!$B$4:$L$263,2,0),0)</f>
        <v>0</v>
      </c>
      <c r="D159" s="82">
        <f>IFERROR(VLOOKUP(B159,'Egyéni lista'!$B$4:$L$263,3,0),0)</f>
        <v>0</v>
      </c>
      <c r="E159" s="7">
        <f>IFERROR(VLOOKUP(B159,'Egyéni lista'!$B$4:$L$263,4,0),0)</f>
        <v>0</v>
      </c>
      <c r="F159" s="7">
        <f>IFERROR(VLOOKUP(B159,'Egyéni lista'!$B$4:$L$263,5,0),0)</f>
        <v>0</v>
      </c>
      <c r="G159" s="7">
        <f>IFERROR(VLOOKUP(B159,'Egyéni lista'!$B$4:$L$263,6,0),0)</f>
        <v>0</v>
      </c>
      <c r="H159" s="7">
        <f>IFERROR(VLOOKUP(B159,'Egyéni lista'!$B$4:$L$263,7,0),0)</f>
        <v>0</v>
      </c>
      <c r="I159" s="124">
        <f>IFERROR(VLOOKUP(B159,'Egyéni lista'!$B$4:$L$263,8,0),0)</f>
        <v>0</v>
      </c>
      <c r="J159" s="132">
        <f>IFERROR(VLOOKUP(B159,'Egyéni lista'!$B$4:$L$263,9,0),0)</f>
        <v>0</v>
      </c>
      <c r="K159" s="26">
        <f>IFERROR(VLOOKUP(B159,'Egyéni lista'!$B$4:$L$263,10,0),0)</f>
        <v>0</v>
      </c>
      <c r="L159" s="87">
        <f>IFERROR(VLOOKUP(B159,'Egyéni lista'!$B$4:$L$263,11,0),0)</f>
        <v>0</v>
      </c>
    </row>
    <row r="160" spans="1:12" ht="15" hidden="1" customHeight="1" x14ac:dyDescent="0.2">
      <c r="A160" s="80" t="s">
        <v>177</v>
      </c>
      <c r="B160" s="103"/>
      <c r="C160" s="81">
        <f>IFERROR(VLOOKUP(B160,'Egyéni lista'!$B$4:$L$263,2,0),0)</f>
        <v>0</v>
      </c>
      <c r="D160" s="82">
        <f>IFERROR(VLOOKUP(B160,'Egyéni lista'!$B$4:$L$263,3,0),0)</f>
        <v>0</v>
      </c>
      <c r="E160" s="7">
        <f>IFERROR(VLOOKUP(B160,'Egyéni lista'!$B$4:$L$263,4,0),0)</f>
        <v>0</v>
      </c>
      <c r="F160" s="7">
        <f>IFERROR(VLOOKUP(B160,'Egyéni lista'!$B$4:$L$263,5,0),0)</f>
        <v>0</v>
      </c>
      <c r="G160" s="7">
        <f>IFERROR(VLOOKUP(B160,'Egyéni lista'!$B$4:$L$263,6,0),0)</f>
        <v>0</v>
      </c>
      <c r="H160" s="7">
        <f>IFERROR(VLOOKUP(B160,'Egyéni lista'!$B$4:$L$263,7,0),0)</f>
        <v>0</v>
      </c>
      <c r="I160" s="124">
        <f>IFERROR(VLOOKUP(B160,'Egyéni lista'!$B$4:$L$263,8,0),0)</f>
        <v>0</v>
      </c>
      <c r="J160" s="132">
        <f>IFERROR(VLOOKUP(B160,'Egyéni lista'!$B$4:$L$263,9,0),0)</f>
        <v>0</v>
      </c>
      <c r="K160" s="26">
        <f>IFERROR(VLOOKUP(B160,'Egyéni lista'!$B$4:$L$263,10,0),0)</f>
        <v>0</v>
      </c>
      <c r="L160" s="87">
        <f>IFERROR(VLOOKUP(B160,'Egyéni lista'!$B$4:$L$263,11,0),0)</f>
        <v>0</v>
      </c>
    </row>
    <row r="161" spans="1:12" ht="15" hidden="1" customHeight="1" x14ac:dyDescent="0.2">
      <c r="A161" s="80" t="s">
        <v>178</v>
      </c>
      <c r="B161" s="103"/>
      <c r="C161" s="81">
        <f>IFERROR(VLOOKUP(B161,'Egyéni lista'!$B$4:$L$263,2,0),0)</f>
        <v>0</v>
      </c>
      <c r="D161" s="82">
        <f>IFERROR(VLOOKUP(B161,'Egyéni lista'!$B$4:$L$263,3,0),0)</f>
        <v>0</v>
      </c>
      <c r="E161" s="7">
        <f>IFERROR(VLOOKUP(B161,'Egyéni lista'!$B$4:$L$263,4,0),0)</f>
        <v>0</v>
      </c>
      <c r="F161" s="7">
        <f>IFERROR(VLOOKUP(B161,'Egyéni lista'!$B$4:$L$263,5,0),0)</f>
        <v>0</v>
      </c>
      <c r="G161" s="7">
        <f>IFERROR(VLOOKUP(B161,'Egyéni lista'!$B$4:$L$263,6,0),0)</f>
        <v>0</v>
      </c>
      <c r="H161" s="7">
        <f>IFERROR(VLOOKUP(B161,'Egyéni lista'!$B$4:$L$263,7,0),0)</f>
        <v>0</v>
      </c>
      <c r="I161" s="124">
        <f>IFERROR(VLOOKUP(B161,'Egyéni lista'!$B$4:$L$263,8,0),0)</f>
        <v>0</v>
      </c>
      <c r="J161" s="132">
        <f>IFERROR(VLOOKUP(B161,'Egyéni lista'!$B$4:$L$263,9,0),0)</f>
        <v>0</v>
      </c>
      <c r="K161" s="26">
        <f>IFERROR(VLOOKUP(B161,'Egyéni lista'!$B$4:$L$263,10,0),0)</f>
        <v>0</v>
      </c>
      <c r="L161" s="87">
        <f>IFERROR(VLOOKUP(B161,'Egyéni lista'!$B$4:$L$263,11,0),0)</f>
        <v>0</v>
      </c>
    </row>
    <row r="162" spans="1:12" ht="15" hidden="1" customHeight="1" x14ac:dyDescent="0.2">
      <c r="A162" s="80" t="s">
        <v>179</v>
      </c>
      <c r="B162" s="103"/>
      <c r="C162" s="81">
        <f>IFERROR(VLOOKUP(B162,'Egyéni lista'!$B$4:$L$263,2,0),0)</f>
        <v>0</v>
      </c>
      <c r="D162" s="82">
        <f>IFERROR(VLOOKUP(B162,'Egyéni lista'!$B$4:$L$263,3,0),0)</f>
        <v>0</v>
      </c>
      <c r="E162" s="7">
        <f>IFERROR(VLOOKUP(B162,'Egyéni lista'!$B$4:$L$263,4,0),0)</f>
        <v>0</v>
      </c>
      <c r="F162" s="7">
        <f>IFERROR(VLOOKUP(B162,'Egyéni lista'!$B$4:$L$263,5,0),0)</f>
        <v>0</v>
      </c>
      <c r="G162" s="7">
        <f>IFERROR(VLOOKUP(B162,'Egyéni lista'!$B$4:$L$263,6,0),0)</f>
        <v>0</v>
      </c>
      <c r="H162" s="7">
        <f>IFERROR(VLOOKUP(B162,'Egyéni lista'!$B$4:$L$263,7,0),0)</f>
        <v>0</v>
      </c>
      <c r="I162" s="124">
        <f>IFERROR(VLOOKUP(B162,'Egyéni lista'!$B$4:$L$263,8,0),0)</f>
        <v>0</v>
      </c>
      <c r="J162" s="132">
        <f>IFERROR(VLOOKUP(B162,'Egyéni lista'!$B$4:$L$263,9,0),0)</f>
        <v>0</v>
      </c>
      <c r="K162" s="26">
        <f>IFERROR(VLOOKUP(B162,'Egyéni lista'!$B$4:$L$263,10,0),0)</f>
        <v>0</v>
      </c>
      <c r="L162" s="87">
        <f>IFERROR(VLOOKUP(B162,'Egyéni lista'!$B$4:$L$263,11,0),0)</f>
        <v>0</v>
      </c>
    </row>
    <row r="163" spans="1:12" ht="15.75" hidden="1" customHeight="1" x14ac:dyDescent="0.2">
      <c r="A163" s="80" t="s">
        <v>180</v>
      </c>
      <c r="B163" s="103"/>
      <c r="C163" s="81">
        <f>IFERROR(VLOOKUP(B163,'Egyéni lista'!$B$4:$L$263,2,0),0)</f>
        <v>0</v>
      </c>
      <c r="D163" s="82">
        <f>IFERROR(VLOOKUP(B163,'Egyéni lista'!$B$4:$L$263,3,0),0)</f>
        <v>0</v>
      </c>
      <c r="E163" s="7">
        <f>IFERROR(VLOOKUP(B163,'Egyéni lista'!$B$4:$L$263,4,0),0)</f>
        <v>0</v>
      </c>
      <c r="F163" s="7">
        <f>IFERROR(VLOOKUP(B163,'Egyéni lista'!$B$4:$L$263,5,0),0)</f>
        <v>0</v>
      </c>
      <c r="G163" s="7">
        <f>IFERROR(VLOOKUP(B163,'Egyéni lista'!$B$4:$L$263,6,0),0)</f>
        <v>0</v>
      </c>
      <c r="H163" s="7">
        <f>IFERROR(VLOOKUP(B163,'Egyéni lista'!$B$4:$L$263,7,0),0)</f>
        <v>0</v>
      </c>
      <c r="I163" s="124">
        <f>IFERROR(VLOOKUP(B163,'Egyéni lista'!$B$4:$L$263,8,0),0)</f>
        <v>0</v>
      </c>
      <c r="J163" s="132">
        <f>IFERROR(VLOOKUP(B163,'Egyéni lista'!$B$4:$L$263,9,0),0)</f>
        <v>0</v>
      </c>
      <c r="K163" s="26">
        <f>IFERROR(VLOOKUP(B163,'Egyéni lista'!$B$4:$L$263,10,0),0)</f>
        <v>0</v>
      </c>
      <c r="L163" s="87">
        <f>IFERROR(VLOOKUP(B163,'Egyéni lista'!$B$4:$L$263,11,0),0)</f>
        <v>0</v>
      </c>
    </row>
    <row r="164" spans="1:12" ht="15" hidden="1" customHeight="1" x14ac:dyDescent="0.2">
      <c r="A164" s="80" t="s">
        <v>181</v>
      </c>
      <c r="B164" s="103"/>
      <c r="C164" s="81">
        <f>IFERROR(VLOOKUP(B164,'Egyéni lista'!$B$4:$L$263,2,0),0)</f>
        <v>0</v>
      </c>
      <c r="D164" s="82">
        <f>IFERROR(VLOOKUP(B164,'Egyéni lista'!$B$4:$L$263,3,0),0)</f>
        <v>0</v>
      </c>
      <c r="E164" s="7">
        <f>IFERROR(VLOOKUP(B164,'Egyéni lista'!$B$4:$L$263,4,0),0)</f>
        <v>0</v>
      </c>
      <c r="F164" s="7">
        <f>IFERROR(VLOOKUP(B164,'Egyéni lista'!$B$4:$L$263,5,0),0)</f>
        <v>0</v>
      </c>
      <c r="G164" s="7">
        <f>IFERROR(VLOOKUP(B164,'Egyéni lista'!$B$4:$L$263,6,0),0)</f>
        <v>0</v>
      </c>
      <c r="H164" s="7">
        <f>IFERROR(VLOOKUP(B164,'Egyéni lista'!$B$4:$L$263,7,0),0)</f>
        <v>0</v>
      </c>
      <c r="I164" s="124">
        <f>IFERROR(VLOOKUP(B164,'Egyéni lista'!$B$4:$L$263,8,0),0)</f>
        <v>0</v>
      </c>
      <c r="J164" s="132">
        <f>IFERROR(VLOOKUP(B164,'Egyéni lista'!$B$4:$L$263,9,0),0)</f>
        <v>0</v>
      </c>
      <c r="K164" s="26">
        <f>IFERROR(VLOOKUP(B164,'Egyéni lista'!$B$4:$L$263,10,0),0)</f>
        <v>0</v>
      </c>
      <c r="L164" s="87">
        <f>IFERROR(VLOOKUP(B164,'Egyéni lista'!$B$4:$L$263,11,0),0)</f>
        <v>0</v>
      </c>
    </row>
    <row r="165" spans="1:12" ht="15" hidden="1" customHeight="1" x14ac:dyDescent="0.2">
      <c r="A165" s="80" t="s">
        <v>182</v>
      </c>
      <c r="B165" s="103"/>
      <c r="C165" s="81">
        <f>IFERROR(VLOOKUP(B165,'Egyéni lista'!$B$4:$L$263,2,0),0)</f>
        <v>0</v>
      </c>
      <c r="D165" s="82">
        <f>IFERROR(VLOOKUP(B165,'Egyéni lista'!$B$4:$L$263,3,0),0)</f>
        <v>0</v>
      </c>
      <c r="E165" s="7">
        <f>IFERROR(VLOOKUP(B165,'Egyéni lista'!$B$4:$L$263,4,0),0)</f>
        <v>0</v>
      </c>
      <c r="F165" s="7">
        <f>IFERROR(VLOOKUP(B165,'Egyéni lista'!$B$4:$L$263,5,0),0)</f>
        <v>0</v>
      </c>
      <c r="G165" s="7">
        <f>IFERROR(VLOOKUP(B165,'Egyéni lista'!$B$4:$L$263,6,0),0)</f>
        <v>0</v>
      </c>
      <c r="H165" s="7">
        <f>IFERROR(VLOOKUP(B165,'Egyéni lista'!$B$4:$L$263,7,0),0)</f>
        <v>0</v>
      </c>
      <c r="I165" s="124">
        <f>IFERROR(VLOOKUP(B165,'Egyéni lista'!$B$4:$L$263,8,0),0)</f>
        <v>0</v>
      </c>
      <c r="J165" s="132">
        <f>IFERROR(VLOOKUP(B165,'Egyéni lista'!$B$4:$L$263,9,0),0)</f>
        <v>0</v>
      </c>
      <c r="K165" s="26">
        <f>IFERROR(VLOOKUP(B165,'Egyéni lista'!$B$4:$L$263,10,0),0)</f>
        <v>0</v>
      </c>
      <c r="L165" s="87">
        <f>IFERROR(VLOOKUP(B165,'Egyéni lista'!$B$4:$L$263,11,0),0)</f>
        <v>0</v>
      </c>
    </row>
    <row r="166" spans="1:12" ht="15" hidden="1" customHeight="1" x14ac:dyDescent="0.2">
      <c r="A166" s="80" t="s">
        <v>183</v>
      </c>
      <c r="B166" s="103"/>
      <c r="C166" s="81">
        <f>IFERROR(VLOOKUP(B166,'Egyéni lista'!$B$4:$L$263,2,0),0)</f>
        <v>0</v>
      </c>
      <c r="D166" s="82">
        <f>IFERROR(VLOOKUP(B166,'Egyéni lista'!$B$4:$L$263,3,0),0)</f>
        <v>0</v>
      </c>
      <c r="E166" s="7">
        <f>IFERROR(VLOOKUP(B166,'Egyéni lista'!$B$4:$L$263,4,0),0)</f>
        <v>0</v>
      </c>
      <c r="F166" s="7">
        <f>IFERROR(VLOOKUP(B166,'Egyéni lista'!$B$4:$L$263,5,0),0)</f>
        <v>0</v>
      </c>
      <c r="G166" s="7">
        <f>IFERROR(VLOOKUP(B166,'Egyéni lista'!$B$4:$L$263,6,0),0)</f>
        <v>0</v>
      </c>
      <c r="H166" s="7">
        <f>IFERROR(VLOOKUP(B166,'Egyéni lista'!$B$4:$L$263,7,0),0)</f>
        <v>0</v>
      </c>
      <c r="I166" s="124">
        <f>IFERROR(VLOOKUP(B166,'Egyéni lista'!$B$4:$L$263,8,0),0)</f>
        <v>0</v>
      </c>
      <c r="J166" s="132">
        <f>IFERROR(VLOOKUP(B166,'Egyéni lista'!$B$4:$L$263,9,0),0)</f>
        <v>0</v>
      </c>
      <c r="K166" s="26">
        <f>IFERROR(VLOOKUP(B166,'Egyéni lista'!$B$4:$L$263,10,0),0)</f>
        <v>0</v>
      </c>
      <c r="L166" s="87">
        <f>IFERROR(VLOOKUP(B166,'Egyéni lista'!$B$4:$L$263,11,0),0)</f>
        <v>0</v>
      </c>
    </row>
    <row r="167" spans="1:12" ht="15.75" hidden="1" customHeight="1" x14ac:dyDescent="0.2">
      <c r="A167" s="80" t="s">
        <v>184</v>
      </c>
      <c r="B167" s="103"/>
      <c r="C167" s="81">
        <f>IFERROR(VLOOKUP(B167,'Egyéni lista'!$B$4:$L$263,2,0),0)</f>
        <v>0</v>
      </c>
      <c r="D167" s="82">
        <f>IFERROR(VLOOKUP(B167,'Egyéni lista'!$B$4:$L$263,3,0),0)</f>
        <v>0</v>
      </c>
      <c r="E167" s="7">
        <f>IFERROR(VLOOKUP(B167,'Egyéni lista'!$B$4:$L$263,4,0),0)</f>
        <v>0</v>
      </c>
      <c r="F167" s="7">
        <f>IFERROR(VLOOKUP(B167,'Egyéni lista'!$B$4:$L$263,5,0),0)</f>
        <v>0</v>
      </c>
      <c r="G167" s="7">
        <f>IFERROR(VLOOKUP(B167,'Egyéni lista'!$B$4:$L$263,6,0),0)</f>
        <v>0</v>
      </c>
      <c r="H167" s="7">
        <f>IFERROR(VLOOKUP(B167,'Egyéni lista'!$B$4:$L$263,7,0),0)</f>
        <v>0</v>
      </c>
      <c r="I167" s="124">
        <f>IFERROR(VLOOKUP(B167,'Egyéni lista'!$B$4:$L$263,8,0),0)</f>
        <v>0</v>
      </c>
      <c r="J167" s="132">
        <f>IFERROR(VLOOKUP(B167,'Egyéni lista'!$B$4:$L$263,9,0),0)</f>
        <v>0</v>
      </c>
      <c r="K167" s="26">
        <f>IFERROR(VLOOKUP(B167,'Egyéni lista'!$B$4:$L$263,10,0),0)</f>
        <v>0</v>
      </c>
      <c r="L167" s="87">
        <f>IFERROR(VLOOKUP(B167,'Egyéni lista'!$B$4:$L$263,11,0),0)</f>
        <v>0</v>
      </c>
    </row>
    <row r="168" spans="1:12" ht="15" hidden="1" customHeight="1" x14ac:dyDescent="0.2">
      <c r="A168" s="80" t="s">
        <v>185</v>
      </c>
      <c r="B168" s="103"/>
      <c r="C168" s="81">
        <f>IFERROR(VLOOKUP(B168,'Egyéni lista'!$B$4:$L$263,2,0),0)</f>
        <v>0</v>
      </c>
      <c r="D168" s="82">
        <f>IFERROR(VLOOKUP(B168,'Egyéni lista'!$B$4:$L$263,3,0),0)</f>
        <v>0</v>
      </c>
      <c r="E168" s="7">
        <f>IFERROR(VLOOKUP(B168,'Egyéni lista'!$B$4:$L$263,4,0),0)</f>
        <v>0</v>
      </c>
      <c r="F168" s="7">
        <f>IFERROR(VLOOKUP(B168,'Egyéni lista'!$B$4:$L$263,5,0),0)</f>
        <v>0</v>
      </c>
      <c r="G168" s="7">
        <f>IFERROR(VLOOKUP(B168,'Egyéni lista'!$B$4:$L$263,6,0),0)</f>
        <v>0</v>
      </c>
      <c r="H168" s="7">
        <f>IFERROR(VLOOKUP(B168,'Egyéni lista'!$B$4:$L$263,7,0),0)</f>
        <v>0</v>
      </c>
      <c r="I168" s="124">
        <f>IFERROR(VLOOKUP(B168,'Egyéni lista'!$B$4:$L$263,8,0),0)</f>
        <v>0</v>
      </c>
      <c r="J168" s="132">
        <f>IFERROR(VLOOKUP(B168,'Egyéni lista'!$B$4:$L$263,9,0),0)</f>
        <v>0</v>
      </c>
      <c r="K168" s="26">
        <f>IFERROR(VLOOKUP(B168,'Egyéni lista'!$B$4:$L$263,10,0),0)</f>
        <v>0</v>
      </c>
      <c r="L168" s="87">
        <f>IFERROR(VLOOKUP(B168,'Egyéni lista'!$B$4:$L$263,11,0),0)</f>
        <v>0</v>
      </c>
    </row>
    <row r="169" spans="1:12" ht="15" hidden="1" customHeight="1" x14ac:dyDescent="0.2">
      <c r="A169" s="80" t="s">
        <v>186</v>
      </c>
      <c r="B169" s="103"/>
      <c r="C169" s="81">
        <f>IFERROR(VLOOKUP(B169,'Egyéni lista'!$B$4:$L$263,2,0),0)</f>
        <v>0</v>
      </c>
      <c r="D169" s="82">
        <f>IFERROR(VLOOKUP(B169,'Egyéni lista'!$B$4:$L$263,3,0),0)</f>
        <v>0</v>
      </c>
      <c r="E169" s="7">
        <f>IFERROR(VLOOKUP(B169,'Egyéni lista'!$B$4:$L$263,4,0),0)</f>
        <v>0</v>
      </c>
      <c r="F169" s="7">
        <f>IFERROR(VLOOKUP(B169,'Egyéni lista'!$B$4:$L$263,5,0),0)</f>
        <v>0</v>
      </c>
      <c r="G169" s="7">
        <f>IFERROR(VLOOKUP(B169,'Egyéni lista'!$B$4:$L$263,6,0),0)</f>
        <v>0</v>
      </c>
      <c r="H169" s="7">
        <f>IFERROR(VLOOKUP(B169,'Egyéni lista'!$B$4:$L$263,7,0),0)</f>
        <v>0</v>
      </c>
      <c r="I169" s="124">
        <f>IFERROR(VLOOKUP(B169,'Egyéni lista'!$B$4:$L$263,8,0),0)</f>
        <v>0</v>
      </c>
      <c r="J169" s="132">
        <f>IFERROR(VLOOKUP(B169,'Egyéni lista'!$B$4:$L$263,9,0),0)</f>
        <v>0</v>
      </c>
      <c r="K169" s="26">
        <f>IFERROR(VLOOKUP(B169,'Egyéni lista'!$B$4:$L$263,10,0),0)</f>
        <v>0</v>
      </c>
      <c r="L169" s="87">
        <f>IFERROR(VLOOKUP(B169,'Egyéni lista'!$B$4:$L$263,11,0),0)</f>
        <v>0</v>
      </c>
    </row>
    <row r="170" spans="1:12" ht="15" hidden="1" customHeight="1" x14ac:dyDescent="0.2">
      <c r="A170" s="80" t="s">
        <v>187</v>
      </c>
      <c r="B170" s="103"/>
      <c r="C170" s="81">
        <f>IFERROR(VLOOKUP(B170,'Egyéni lista'!$B$4:$L$263,2,0),0)</f>
        <v>0</v>
      </c>
      <c r="D170" s="82">
        <f>IFERROR(VLOOKUP(B170,'Egyéni lista'!$B$4:$L$263,3,0),0)</f>
        <v>0</v>
      </c>
      <c r="E170" s="7">
        <f>IFERROR(VLOOKUP(B170,'Egyéni lista'!$B$4:$L$263,4,0),0)</f>
        <v>0</v>
      </c>
      <c r="F170" s="7">
        <f>IFERROR(VLOOKUP(B170,'Egyéni lista'!$B$4:$L$263,5,0),0)</f>
        <v>0</v>
      </c>
      <c r="G170" s="7">
        <f>IFERROR(VLOOKUP(B170,'Egyéni lista'!$B$4:$L$263,6,0),0)</f>
        <v>0</v>
      </c>
      <c r="H170" s="7">
        <f>IFERROR(VLOOKUP(B170,'Egyéni lista'!$B$4:$L$263,7,0),0)</f>
        <v>0</v>
      </c>
      <c r="I170" s="124">
        <f>IFERROR(VLOOKUP(B170,'Egyéni lista'!$B$4:$L$263,8,0),0)</f>
        <v>0</v>
      </c>
      <c r="J170" s="132">
        <f>IFERROR(VLOOKUP(B170,'Egyéni lista'!$B$4:$L$263,9,0),0)</f>
        <v>0</v>
      </c>
      <c r="K170" s="26">
        <f>IFERROR(VLOOKUP(B170,'Egyéni lista'!$B$4:$L$263,10,0),0)</f>
        <v>0</v>
      </c>
      <c r="L170" s="87">
        <f>IFERROR(VLOOKUP(B170,'Egyéni lista'!$B$4:$L$263,11,0),0)</f>
        <v>0</v>
      </c>
    </row>
    <row r="171" spans="1:12" ht="15.75" hidden="1" customHeight="1" x14ac:dyDescent="0.2">
      <c r="A171" s="80" t="s">
        <v>188</v>
      </c>
      <c r="B171" s="103"/>
      <c r="C171" s="81">
        <f>IFERROR(VLOOKUP(B171,'Egyéni lista'!$B$4:$L$263,2,0),0)</f>
        <v>0</v>
      </c>
      <c r="D171" s="82">
        <f>IFERROR(VLOOKUP(B171,'Egyéni lista'!$B$4:$L$263,3,0),0)</f>
        <v>0</v>
      </c>
      <c r="E171" s="7">
        <f>IFERROR(VLOOKUP(B171,'Egyéni lista'!$B$4:$L$263,4,0),0)</f>
        <v>0</v>
      </c>
      <c r="F171" s="7">
        <f>IFERROR(VLOOKUP(B171,'Egyéni lista'!$B$4:$L$263,5,0),0)</f>
        <v>0</v>
      </c>
      <c r="G171" s="7">
        <f>IFERROR(VLOOKUP(B171,'Egyéni lista'!$B$4:$L$263,6,0),0)</f>
        <v>0</v>
      </c>
      <c r="H171" s="7">
        <f>IFERROR(VLOOKUP(B171,'Egyéni lista'!$B$4:$L$263,7,0),0)</f>
        <v>0</v>
      </c>
      <c r="I171" s="124">
        <f>IFERROR(VLOOKUP(B171,'Egyéni lista'!$B$4:$L$263,8,0),0)</f>
        <v>0</v>
      </c>
      <c r="J171" s="132">
        <f>IFERROR(VLOOKUP(B171,'Egyéni lista'!$B$4:$L$263,9,0),0)</f>
        <v>0</v>
      </c>
      <c r="K171" s="26">
        <f>IFERROR(VLOOKUP(B171,'Egyéni lista'!$B$4:$L$263,10,0),0)</f>
        <v>0</v>
      </c>
      <c r="L171" s="87">
        <f>IFERROR(VLOOKUP(B171,'Egyéni lista'!$B$4:$L$263,11,0),0)</f>
        <v>0</v>
      </c>
    </row>
    <row r="172" spans="1:12" ht="15" hidden="1" customHeight="1" x14ac:dyDescent="0.2">
      <c r="A172" s="80" t="s">
        <v>189</v>
      </c>
      <c r="B172" s="103"/>
      <c r="C172" s="81">
        <f>IFERROR(VLOOKUP(B172,'Egyéni lista'!$B$4:$L$263,2,0),0)</f>
        <v>0</v>
      </c>
      <c r="D172" s="82">
        <f>IFERROR(VLOOKUP(B172,'Egyéni lista'!$B$4:$L$263,3,0),0)</f>
        <v>0</v>
      </c>
      <c r="E172" s="7">
        <f>IFERROR(VLOOKUP(B172,'Egyéni lista'!$B$4:$L$263,4,0),0)</f>
        <v>0</v>
      </c>
      <c r="F172" s="7">
        <f>IFERROR(VLOOKUP(B172,'Egyéni lista'!$B$4:$L$263,5,0),0)</f>
        <v>0</v>
      </c>
      <c r="G172" s="7">
        <f>IFERROR(VLOOKUP(B172,'Egyéni lista'!$B$4:$L$263,6,0),0)</f>
        <v>0</v>
      </c>
      <c r="H172" s="7">
        <f>IFERROR(VLOOKUP(B172,'Egyéni lista'!$B$4:$L$263,7,0),0)</f>
        <v>0</v>
      </c>
      <c r="I172" s="124">
        <f>IFERROR(VLOOKUP(B172,'Egyéni lista'!$B$4:$L$263,8,0),0)</f>
        <v>0</v>
      </c>
      <c r="J172" s="132">
        <f>IFERROR(VLOOKUP(B172,'Egyéni lista'!$B$4:$L$263,9,0),0)</f>
        <v>0</v>
      </c>
      <c r="K172" s="26">
        <f>IFERROR(VLOOKUP(B172,'Egyéni lista'!$B$4:$L$263,10,0),0)</f>
        <v>0</v>
      </c>
      <c r="L172" s="87">
        <f>IFERROR(VLOOKUP(B172,'Egyéni lista'!$B$4:$L$263,11,0),0)</f>
        <v>0</v>
      </c>
    </row>
    <row r="173" spans="1:12" ht="15" hidden="1" customHeight="1" x14ac:dyDescent="0.2">
      <c r="A173" s="80" t="s">
        <v>190</v>
      </c>
      <c r="B173" s="103"/>
      <c r="C173" s="81">
        <f>IFERROR(VLOOKUP(B173,'Egyéni lista'!$B$4:$L$263,2,0),0)</f>
        <v>0</v>
      </c>
      <c r="D173" s="82">
        <f>IFERROR(VLOOKUP(B173,'Egyéni lista'!$B$4:$L$263,3,0),0)</f>
        <v>0</v>
      </c>
      <c r="E173" s="7">
        <f>IFERROR(VLOOKUP(B173,'Egyéni lista'!$B$4:$L$263,4,0),0)</f>
        <v>0</v>
      </c>
      <c r="F173" s="7">
        <f>IFERROR(VLOOKUP(B173,'Egyéni lista'!$B$4:$L$263,5,0),0)</f>
        <v>0</v>
      </c>
      <c r="G173" s="7">
        <f>IFERROR(VLOOKUP(B173,'Egyéni lista'!$B$4:$L$263,6,0),0)</f>
        <v>0</v>
      </c>
      <c r="H173" s="7">
        <f>IFERROR(VLOOKUP(B173,'Egyéni lista'!$B$4:$L$263,7,0),0)</f>
        <v>0</v>
      </c>
      <c r="I173" s="124">
        <f>IFERROR(VLOOKUP(B173,'Egyéni lista'!$B$4:$L$263,8,0),0)</f>
        <v>0</v>
      </c>
      <c r="J173" s="132">
        <f>IFERROR(VLOOKUP(B173,'Egyéni lista'!$B$4:$L$263,9,0),0)</f>
        <v>0</v>
      </c>
      <c r="K173" s="26">
        <f>IFERROR(VLOOKUP(B173,'Egyéni lista'!$B$4:$L$263,10,0),0)</f>
        <v>0</v>
      </c>
      <c r="L173" s="87">
        <f>IFERROR(VLOOKUP(B173,'Egyéni lista'!$B$4:$L$263,11,0),0)</f>
        <v>0</v>
      </c>
    </row>
    <row r="174" spans="1:12" ht="15" hidden="1" customHeight="1" x14ac:dyDescent="0.2">
      <c r="A174" s="80" t="s">
        <v>191</v>
      </c>
      <c r="B174" s="103"/>
      <c r="C174" s="81">
        <f>IFERROR(VLOOKUP(B174,'Egyéni lista'!$B$4:$L$263,2,0),0)</f>
        <v>0</v>
      </c>
      <c r="D174" s="82">
        <f>IFERROR(VLOOKUP(B174,'Egyéni lista'!$B$4:$L$263,3,0),0)</f>
        <v>0</v>
      </c>
      <c r="E174" s="7">
        <f>IFERROR(VLOOKUP(B174,'Egyéni lista'!$B$4:$L$263,4,0),0)</f>
        <v>0</v>
      </c>
      <c r="F174" s="7">
        <f>IFERROR(VLOOKUP(B174,'Egyéni lista'!$B$4:$L$263,5,0),0)</f>
        <v>0</v>
      </c>
      <c r="G174" s="7">
        <f>IFERROR(VLOOKUP(B174,'Egyéni lista'!$B$4:$L$263,6,0),0)</f>
        <v>0</v>
      </c>
      <c r="H174" s="7">
        <f>IFERROR(VLOOKUP(B174,'Egyéni lista'!$B$4:$L$263,7,0),0)</f>
        <v>0</v>
      </c>
      <c r="I174" s="124">
        <f>IFERROR(VLOOKUP(B174,'Egyéni lista'!$B$4:$L$263,8,0),0)</f>
        <v>0</v>
      </c>
      <c r="J174" s="132">
        <f>IFERROR(VLOOKUP(B174,'Egyéni lista'!$B$4:$L$263,9,0),0)</f>
        <v>0</v>
      </c>
      <c r="K174" s="26">
        <f>IFERROR(VLOOKUP(B174,'Egyéni lista'!$B$4:$L$263,10,0),0)</f>
        <v>0</v>
      </c>
      <c r="L174" s="87">
        <f>IFERROR(VLOOKUP(B174,'Egyéni lista'!$B$4:$L$263,11,0),0)</f>
        <v>0</v>
      </c>
    </row>
    <row r="175" spans="1:12" ht="15.75" hidden="1" customHeight="1" x14ac:dyDescent="0.2">
      <c r="A175" s="80" t="s">
        <v>192</v>
      </c>
      <c r="B175" s="103"/>
      <c r="C175" s="81">
        <f>IFERROR(VLOOKUP(B175,'Egyéni lista'!$B$4:$L$263,2,0),0)</f>
        <v>0</v>
      </c>
      <c r="D175" s="82">
        <f>IFERROR(VLOOKUP(B175,'Egyéni lista'!$B$4:$L$263,3,0),0)</f>
        <v>0</v>
      </c>
      <c r="E175" s="7">
        <f>IFERROR(VLOOKUP(B175,'Egyéni lista'!$B$4:$L$263,4,0),0)</f>
        <v>0</v>
      </c>
      <c r="F175" s="7">
        <f>IFERROR(VLOOKUP(B175,'Egyéni lista'!$B$4:$L$263,5,0),0)</f>
        <v>0</v>
      </c>
      <c r="G175" s="7">
        <f>IFERROR(VLOOKUP(B175,'Egyéni lista'!$B$4:$L$263,6,0),0)</f>
        <v>0</v>
      </c>
      <c r="H175" s="7">
        <f>IFERROR(VLOOKUP(B175,'Egyéni lista'!$B$4:$L$263,7,0),0)</f>
        <v>0</v>
      </c>
      <c r="I175" s="124">
        <f>IFERROR(VLOOKUP(B175,'Egyéni lista'!$B$4:$L$263,8,0),0)</f>
        <v>0</v>
      </c>
      <c r="J175" s="132">
        <f>IFERROR(VLOOKUP(B175,'Egyéni lista'!$B$4:$L$263,9,0),0)</f>
        <v>0</v>
      </c>
      <c r="K175" s="26">
        <f>IFERROR(VLOOKUP(B175,'Egyéni lista'!$B$4:$L$263,10,0),0)</f>
        <v>0</v>
      </c>
      <c r="L175" s="87">
        <f>IFERROR(VLOOKUP(B175,'Egyéni lista'!$B$4:$L$263,11,0),0)</f>
        <v>0</v>
      </c>
    </row>
    <row r="176" spans="1:12" ht="15" hidden="1" customHeight="1" x14ac:dyDescent="0.2">
      <c r="A176" s="80" t="s">
        <v>193</v>
      </c>
      <c r="B176" s="103"/>
      <c r="C176" s="81">
        <f>IFERROR(VLOOKUP(B176,'Egyéni lista'!$B$4:$L$263,2,0),0)</f>
        <v>0</v>
      </c>
      <c r="D176" s="82">
        <f>IFERROR(VLOOKUP(B176,'Egyéni lista'!$B$4:$L$263,3,0),0)</f>
        <v>0</v>
      </c>
      <c r="E176" s="7">
        <f>IFERROR(VLOOKUP(B176,'Egyéni lista'!$B$4:$L$263,4,0),0)</f>
        <v>0</v>
      </c>
      <c r="F176" s="7">
        <f>IFERROR(VLOOKUP(B176,'Egyéni lista'!$B$4:$L$263,5,0),0)</f>
        <v>0</v>
      </c>
      <c r="G176" s="7">
        <f>IFERROR(VLOOKUP(B176,'Egyéni lista'!$B$4:$L$263,6,0),0)</f>
        <v>0</v>
      </c>
      <c r="H176" s="7">
        <f>IFERROR(VLOOKUP(B176,'Egyéni lista'!$B$4:$L$263,7,0),0)</f>
        <v>0</v>
      </c>
      <c r="I176" s="124">
        <f>IFERROR(VLOOKUP(B176,'Egyéni lista'!$B$4:$L$263,8,0),0)</f>
        <v>0</v>
      </c>
      <c r="J176" s="132">
        <f>IFERROR(VLOOKUP(B176,'Egyéni lista'!$B$4:$L$263,9,0),0)</f>
        <v>0</v>
      </c>
      <c r="K176" s="26">
        <f>IFERROR(VLOOKUP(B176,'Egyéni lista'!$B$4:$L$263,10,0),0)</f>
        <v>0</v>
      </c>
      <c r="L176" s="87">
        <f>IFERROR(VLOOKUP(B176,'Egyéni lista'!$B$4:$L$263,11,0),0)</f>
        <v>0</v>
      </c>
    </row>
    <row r="177" spans="1:12" ht="15" hidden="1" customHeight="1" x14ac:dyDescent="0.2">
      <c r="A177" s="80" t="s">
        <v>194</v>
      </c>
      <c r="B177" s="103"/>
      <c r="C177" s="81">
        <f>IFERROR(VLOOKUP(B177,'Egyéni lista'!$B$4:$L$263,2,0),0)</f>
        <v>0</v>
      </c>
      <c r="D177" s="82">
        <f>IFERROR(VLOOKUP(B177,'Egyéni lista'!$B$4:$L$263,3,0),0)</f>
        <v>0</v>
      </c>
      <c r="E177" s="7">
        <f>IFERROR(VLOOKUP(B177,'Egyéni lista'!$B$4:$L$263,4,0),0)</f>
        <v>0</v>
      </c>
      <c r="F177" s="7">
        <f>IFERROR(VLOOKUP(B177,'Egyéni lista'!$B$4:$L$263,5,0),0)</f>
        <v>0</v>
      </c>
      <c r="G177" s="7">
        <f>IFERROR(VLOOKUP(B177,'Egyéni lista'!$B$4:$L$263,6,0),0)</f>
        <v>0</v>
      </c>
      <c r="H177" s="7">
        <f>IFERROR(VLOOKUP(B177,'Egyéni lista'!$B$4:$L$263,7,0),0)</f>
        <v>0</v>
      </c>
      <c r="I177" s="124">
        <f>IFERROR(VLOOKUP(B177,'Egyéni lista'!$B$4:$L$263,8,0),0)</f>
        <v>0</v>
      </c>
      <c r="J177" s="132">
        <f>IFERROR(VLOOKUP(B177,'Egyéni lista'!$B$4:$L$263,9,0),0)</f>
        <v>0</v>
      </c>
      <c r="K177" s="26">
        <f>IFERROR(VLOOKUP(B177,'Egyéni lista'!$B$4:$L$263,10,0),0)</f>
        <v>0</v>
      </c>
      <c r="L177" s="87">
        <f>IFERROR(VLOOKUP(B177,'Egyéni lista'!$B$4:$L$263,11,0),0)</f>
        <v>0</v>
      </c>
    </row>
    <row r="178" spans="1:12" ht="15" hidden="1" customHeight="1" x14ac:dyDescent="0.2">
      <c r="A178" s="80" t="s">
        <v>195</v>
      </c>
      <c r="B178" s="103"/>
      <c r="C178" s="81">
        <f>IFERROR(VLOOKUP(B178,'Egyéni lista'!$B$4:$L$263,2,0),0)</f>
        <v>0</v>
      </c>
      <c r="D178" s="82">
        <f>IFERROR(VLOOKUP(B178,'Egyéni lista'!$B$4:$L$263,3,0),0)</f>
        <v>0</v>
      </c>
      <c r="E178" s="7">
        <f>IFERROR(VLOOKUP(B178,'Egyéni lista'!$B$4:$L$263,4,0),0)</f>
        <v>0</v>
      </c>
      <c r="F178" s="7">
        <f>IFERROR(VLOOKUP(B178,'Egyéni lista'!$B$4:$L$263,5,0),0)</f>
        <v>0</v>
      </c>
      <c r="G178" s="7">
        <f>IFERROR(VLOOKUP(B178,'Egyéni lista'!$B$4:$L$263,6,0),0)</f>
        <v>0</v>
      </c>
      <c r="H178" s="7">
        <f>IFERROR(VLOOKUP(B178,'Egyéni lista'!$B$4:$L$263,7,0),0)</f>
        <v>0</v>
      </c>
      <c r="I178" s="124">
        <f>IFERROR(VLOOKUP(B178,'Egyéni lista'!$B$4:$L$263,8,0),0)</f>
        <v>0</v>
      </c>
      <c r="J178" s="132">
        <f>IFERROR(VLOOKUP(B178,'Egyéni lista'!$B$4:$L$263,9,0),0)</f>
        <v>0</v>
      </c>
      <c r="K178" s="26">
        <f>IFERROR(VLOOKUP(B178,'Egyéni lista'!$B$4:$L$263,10,0),0)</f>
        <v>0</v>
      </c>
      <c r="L178" s="87">
        <f>IFERROR(VLOOKUP(B178,'Egyéni lista'!$B$4:$L$263,11,0),0)</f>
        <v>0</v>
      </c>
    </row>
    <row r="179" spans="1:12" ht="15.75" hidden="1" customHeight="1" x14ac:dyDescent="0.2">
      <c r="A179" s="80" t="s">
        <v>196</v>
      </c>
      <c r="B179" s="103"/>
      <c r="C179" s="81">
        <f>IFERROR(VLOOKUP(B179,'Egyéni lista'!$B$4:$L$263,2,0),0)</f>
        <v>0</v>
      </c>
      <c r="D179" s="82">
        <f>IFERROR(VLOOKUP(B179,'Egyéni lista'!$B$4:$L$263,3,0),0)</f>
        <v>0</v>
      </c>
      <c r="E179" s="7">
        <f>IFERROR(VLOOKUP(B179,'Egyéni lista'!$B$4:$L$263,4,0),0)</f>
        <v>0</v>
      </c>
      <c r="F179" s="7">
        <f>IFERROR(VLOOKUP(B179,'Egyéni lista'!$B$4:$L$263,5,0),0)</f>
        <v>0</v>
      </c>
      <c r="G179" s="7">
        <f>IFERROR(VLOOKUP(B179,'Egyéni lista'!$B$4:$L$263,6,0),0)</f>
        <v>0</v>
      </c>
      <c r="H179" s="7">
        <f>IFERROR(VLOOKUP(B179,'Egyéni lista'!$B$4:$L$263,7,0),0)</f>
        <v>0</v>
      </c>
      <c r="I179" s="124">
        <f>IFERROR(VLOOKUP(B179,'Egyéni lista'!$B$4:$L$263,8,0),0)</f>
        <v>0</v>
      </c>
      <c r="J179" s="132">
        <f>IFERROR(VLOOKUP(B179,'Egyéni lista'!$B$4:$L$263,9,0),0)</f>
        <v>0</v>
      </c>
      <c r="K179" s="26">
        <f>IFERROR(VLOOKUP(B179,'Egyéni lista'!$B$4:$L$263,10,0),0)</f>
        <v>0</v>
      </c>
      <c r="L179" s="87">
        <f>IFERROR(VLOOKUP(B179,'Egyéni lista'!$B$4:$L$263,11,0),0)</f>
        <v>0</v>
      </c>
    </row>
    <row r="180" spans="1:12" ht="15" hidden="1" customHeight="1" x14ac:dyDescent="0.2">
      <c r="A180" s="80" t="s">
        <v>197</v>
      </c>
      <c r="B180" s="103"/>
      <c r="C180" s="81">
        <f>IFERROR(VLOOKUP(B180,'Egyéni lista'!$B$4:$L$263,2,0),0)</f>
        <v>0</v>
      </c>
      <c r="D180" s="82">
        <f>IFERROR(VLOOKUP(B180,'Egyéni lista'!$B$4:$L$263,3,0),0)</f>
        <v>0</v>
      </c>
      <c r="E180" s="7">
        <f>IFERROR(VLOOKUP(B180,'Egyéni lista'!$B$4:$L$263,4,0),0)</f>
        <v>0</v>
      </c>
      <c r="F180" s="7">
        <f>IFERROR(VLOOKUP(B180,'Egyéni lista'!$B$4:$L$263,5,0),0)</f>
        <v>0</v>
      </c>
      <c r="G180" s="7">
        <f>IFERROR(VLOOKUP(B180,'Egyéni lista'!$B$4:$L$263,6,0),0)</f>
        <v>0</v>
      </c>
      <c r="H180" s="7">
        <f>IFERROR(VLOOKUP(B180,'Egyéni lista'!$B$4:$L$263,7,0),0)</f>
        <v>0</v>
      </c>
      <c r="I180" s="124">
        <f>IFERROR(VLOOKUP(B180,'Egyéni lista'!$B$4:$L$263,8,0),0)</f>
        <v>0</v>
      </c>
      <c r="J180" s="132">
        <f>IFERROR(VLOOKUP(B180,'Egyéni lista'!$B$4:$L$263,9,0),0)</f>
        <v>0</v>
      </c>
      <c r="K180" s="26">
        <f>IFERROR(VLOOKUP(B180,'Egyéni lista'!$B$4:$L$263,10,0),0)</f>
        <v>0</v>
      </c>
      <c r="L180" s="87">
        <f>IFERROR(VLOOKUP(B180,'Egyéni lista'!$B$4:$L$263,11,0),0)</f>
        <v>0</v>
      </c>
    </row>
    <row r="181" spans="1:12" ht="15" hidden="1" customHeight="1" x14ac:dyDescent="0.2">
      <c r="A181" s="80" t="s">
        <v>198</v>
      </c>
      <c r="B181" s="103"/>
      <c r="C181" s="81">
        <f>IFERROR(VLOOKUP(B181,'Egyéni lista'!$B$4:$L$263,2,0),0)</f>
        <v>0</v>
      </c>
      <c r="D181" s="82">
        <f>IFERROR(VLOOKUP(B181,'Egyéni lista'!$B$4:$L$263,3,0),0)</f>
        <v>0</v>
      </c>
      <c r="E181" s="7">
        <f>IFERROR(VLOOKUP(B181,'Egyéni lista'!$B$4:$L$263,4,0),0)</f>
        <v>0</v>
      </c>
      <c r="F181" s="7">
        <f>IFERROR(VLOOKUP(B181,'Egyéni lista'!$B$4:$L$263,5,0),0)</f>
        <v>0</v>
      </c>
      <c r="G181" s="7">
        <f>IFERROR(VLOOKUP(B181,'Egyéni lista'!$B$4:$L$263,6,0),0)</f>
        <v>0</v>
      </c>
      <c r="H181" s="7">
        <f>IFERROR(VLOOKUP(B181,'Egyéni lista'!$B$4:$L$263,7,0),0)</f>
        <v>0</v>
      </c>
      <c r="I181" s="124">
        <f>IFERROR(VLOOKUP(B181,'Egyéni lista'!$B$4:$L$263,8,0),0)</f>
        <v>0</v>
      </c>
      <c r="J181" s="132">
        <f>IFERROR(VLOOKUP(B181,'Egyéni lista'!$B$4:$L$263,9,0),0)</f>
        <v>0</v>
      </c>
      <c r="K181" s="26">
        <f>IFERROR(VLOOKUP(B181,'Egyéni lista'!$B$4:$L$263,10,0),0)</f>
        <v>0</v>
      </c>
      <c r="L181" s="87">
        <f>IFERROR(VLOOKUP(B181,'Egyéni lista'!$B$4:$L$263,11,0),0)</f>
        <v>0</v>
      </c>
    </row>
    <row r="182" spans="1:12" ht="15" hidden="1" customHeight="1" x14ac:dyDescent="0.2">
      <c r="A182" s="80" t="s">
        <v>199</v>
      </c>
      <c r="B182" s="103"/>
      <c r="C182" s="81">
        <f>IFERROR(VLOOKUP(B182,'Egyéni lista'!$B$4:$L$263,2,0),0)</f>
        <v>0</v>
      </c>
      <c r="D182" s="82">
        <f>IFERROR(VLOOKUP(B182,'Egyéni lista'!$B$4:$L$263,3,0),0)</f>
        <v>0</v>
      </c>
      <c r="E182" s="7">
        <f>IFERROR(VLOOKUP(B182,'Egyéni lista'!$B$4:$L$263,4,0),0)</f>
        <v>0</v>
      </c>
      <c r="F182" s="7">
        <f>IFERROR(VLOOKUP(B182,'Egyéni lista'!$B$4:$L$263,5,0),0)</f>
        <v>0</v>
      </c>
      <c r="G182" s="7">
        <f>IFERROR(VLOOKUP(B182,'Egyéni lista'!$B$4:$L$263,6,0),0)</f>
        <v>0</v>
      </c>
      <c r="H182" s="7">
        <f>IFERROR(VLOOKUP(B182,'Egyéni lista'!$B$4:$L$263,7,0),0)</f>
        <v>0</v>
      </c>
      <c r="I182" s="124">
        <f>IFERROR(VLOOKUP(B182,'Egyéni lista'!$B$4:$L$263,8,0),0)</f>
        <v>0</v>
      </c>
      <c r="J182" s="132">
        <f>IFERROR(VLOOKUP(B182,'Egyéni lista'!$B$4:$L$263,9,0),0)</f>
        <v>0</v>
      </c>
      <c r="K182" s="26">
        <f>IFERROR(VLOOKUP(B182,'Egyéni lista'!$B$4:$L$263,10,0),0)</f>
        <v>0</v>
      </c>
      <c r="L182" s="87">
        <f>IFERROR(VLOOKUP(B182,'Egyéni lista'!$B$4:$L$263,11,0),0)</f>
        <v>0</v>
      </c>
    </row>
    <row r="183" spans="1:12" ht="15.75" hidden="1" customHeight="1" x14ac:dyDescent="0.2">
      <c r="A183" s="80" t="s">
        <v>200</v>
      </c>
      <c r="B183" s="103"/>
      <c r="C183" s="81">
        <f>IFERROR(VLOOKUP(B183,'Egyéni lista'!$B$4:$L$263,2,0),0)</f>
        <v>0</v>
      </c>
      <c r="D183" s="82">
        <f>IFERROR(VLOOKUP(B183,'Egyéni lista'!$B$4:$L$263,3,0),0)</f>
        <v>0</v>
      </c>
      <c r="E183" s="7">
        <f>IFERROR(VLOOKUP(B183,'Egyéni lista'!$B$4:$L$263,4,0),0)</f>
        <v>0</v>
      </c>
      <c r="F183" s="7">
        <f>IFERROR(VLOOKUP(B183,'Egyéni lista'!$B$4:$L$263,5,0),0)</f>
        <v>0</v>
      </c>
      <c r="G183" s="7">
        <f>IFERROR(VLOOKUP(B183,'Egyéni lista'!$B$4:$L$263,6,0),0)</f>
        <v>0</v>
      </c>
      <c r="H183" s="7">
        <f>IFERROR(VLOOKUP(B183,'Egyéni lista'!$B$4:$L$263,7,0),0)</f>
        <v>0</v>
      </c>
      <c r="I183" s="124">
        <f>IFERROR(VLOOKUP(B183,'Egyéni lista'!$B$4:$L$263,8,0),0)</f>
        <v>0</v>
      </c>
      <c r="J183" s="132">
        <f>IFERROR(VLOOKUP(B183,'Egyéni lista'!$B$4:$L$263,9,0),0)</f>
        <v>0</v>
      </c>
      <c r="K183" s="26">
        <f>IFERROR(VLOOKUP(B183,'Egyéni lista'!$B$4:$L$263,10,0),0)</f>
        <v>0</v>
      </c>
      <c r="L183" s="87">
        <f>IFERROR(VLOOKUP(B183,'Egyéni lista'!$B$4:$L$263,11,0),0)</f>
        <v>0</v>
      </c>
    </row>
    <row r="184" spans="1:12" ht="15" hidden="1" customHeight="1" x14ac:dyDescent="0.2">
      <c r="A184" s="80" t="s">
        <v>201</v>
      </c>
      <c r="B184" s="103"/>
      <c r="C184" s="81">
        <f>IFERROR(VLOOKUP(B184,'Egyéni lista'!$B$4:$L$263,2,0),0)</f>
        <v>0</v>
      </c>
      <c r="D184" s="82">
        <f>IFERROR(VLOOKUP(B184,'Egyéni lista'!$B$4:$L$263,3,0),0)</f>
        <v>0</v>
      </c>
      <c r="E184" s="7">
        <f>IFERROR(VLOOKUP(B184,'Egyéni lista'!$B$4:$L$263,4,0),0)</f>
        <v>0</v>
      </c>
      <c r="F184" s="7">
        <f>IFERROR(VLOOKUP(B184,'Egyéni lista'!$B$4:$L$263,5,0),0)</f>
        <v>0</v>
      </c>
      <c r="G184" s="7">
        <f>IFERROR(VLOOKUP(B184,'Egyéni lista'!$B$4:$L$263,6,0),0)</f>
        <v>0</v>
      </c>
      <c r="H184" s="7">
        <f>IFERROR(VLOOKUP(B184,'Egyéni lista'!$B$4:$L$263,7,0),0)</f>
        <v>0</v>
      </c>
      <c r="I184" s="124">
        <f>IFERROR(VLOOKUP(B184,'Egyéni lista'!$B$4:$L$263,8,0),0)</f>
        <v>0</v>
      </c>
      <c r="J184" s="132">
        <f>IFERROR(VLOOKUP(B184,'Egyéni lista'!$B$4:$L$263,9,0),0)</f>
        <v>0</v>
      </c>
      <c r="K184" s="26">
        <f>IFERROR(VLOOKUP(B184,'Egyéni lista'!$B$4:$L$263,10,0),0)</f>
        <v>0</v>
      </c>
      <c r="L184" s="87">
        <f>IFERROR(VLOOKUP(B184,'Egyéni lista'!$B$4:$L$263,11,0),0)</f>
        <v>0</v>
      </c>
    </row>
    <row r="185" spans="1:12" ht="15" hidden="1" customHeight="1" x14ac:dyDescent="0.2">
      <c r="A185" s="80" t="s">
        <v>202</v>
      </c>
      <c r="B185" s="103"/>
      <c r="C185" s="81">
        <f>IFERROR(VLOOKUP(B185,'Egyéni lista'!$B$4:$L$263,2,0),0)</f>
        <v>0</v>
      </c>
      <c r="D185" s="82">
        <f>IFERROR(VLOOKUP(B185,'Egyéni lista'!$B$4:$L$263,3,0),0)</f>
        <v>0</v>
      </c>
      <c r="E185" s="7">
        <f>IFERROR(VLOOKUP(B185,'Egyéni lista'!$B$4:$L$263,4,0),0)</f>
        <v>0</v>
      </c>
      <c r="F185" s="7">
        <f>IFERROR(VLOOKUP(B185,'Egyéni lista'!$B$4:$L$263,5,0),0)</f>
        <v>0</v>
      </c>
      <c r="G185" s="7">
        <f>IFERROR(VLOOKUP(B185,'Egyéni lista'!$B$4:$L$263,6,0),0)</f>
        <v>0</v>
      </c>
      <c r="H185" s="7">
        <f>IFERROR(VLOOKUP(B185,'Egyéni lista'!$B$4:$L$263,7,0),0)</f>
        <v>0</v>
      </c>
      <c r="I185" s="124">
        <f>IFERROR(VLOOKUP(B185,'Egyéni lista'!$B$4:$L$263,8,0),0)</f>
        <v>0</v>
      </c>
      <c r="J185" s="132">
        <f>IFERROR(VLOOKUP(B185,'Egyéni lista'!$B$4:$L$263,9,0),0)</f>
        <v>0</v>
      </c>
      <c r="K185" s="26">
        <f>IFERROR(VLOOKUP(B185,'Egyéni lista'!$B$4:$L$263,10,0),0)</f>
        <v>0</v>
      </c>
      <c r="L185" s="87">
        <f>IFERROR(VLOOKUP(B185,'Egyéni lista'!$B$4:$L$263,11,0),0)</f>
        <v>0</v>
      </c>
    </row>
    <row r="186" spans="1:12" ht="15" hidden="1" customHeight="1" x14ac:dyDescent="0.2">
      <c r="A186" s="80" t="s">
        <v>203</v>
      </c>
      <c r="B186" s="103"/>
      <c r="C186" s="81">
        <f>IFERROR(VLOOKUP(B186,'Egyéni lista'!$B$4:$L$263,2,0),0)</f>
        <v>0</v>
      </c>
      <c r="D186" s="82">
        <f>IFERROR(VLOOKUP(B186,'Egyéni lista'!$B$4:$L$263,3,0),0)</f>
        <v>0</v>
      </c>
      <c r="E186" s="7">
        <f>IFERROR(VLOOKUP(B186,'Egyéni lista'!$B$4:$L$263,4,0),0)</f>
        <v>0</v>
      </c>
      <c r="F186" s="7">
        <f>IFERROR(VLOOKUP(B186,'Egyéni lista'!$B$4:$L$263,5,0),0)</f>
        <v>0</v>
      </c>
      <c r="G186" s="7">
        <f>IFERROR(VLOOKUP(B186,'Egyéni lista'!$B$4:$L$263,6,0),0)</f>
        <v>0</v>
      </c>
      <c r="H186" s="7">
        <f>IFERROR(VLOOKUP(B186,'Egyéni lista'!$B$4:$L$263,7,0),0)</f>
        <v>0</v>
      </c>
      <c r="I186" s="124">
        <f>IFERROR(VLOOKUP(B186,'Egyéni lista'!$B$4:$L$263,8,0),0)</f>
        <v>0</v>
      </c>
      <c r="J186" s="132">
        <f>IFERROR(VLOOKUP(B186,'Egyéni lista'!$B$4:$L$263,9,0),0)</f>
        <v>0</v>
      </c>
      <c r="K186" s="26">
        <f>IFERROR(VLOOKUP(B186,'Egyéni lista'!$B$4:$L$263,10,0),0)</f>
        <v>0</v>
      </c>
      <c r="L186" s="87">
        <f>IFERROR(VLOOKUP(B186,'Egyéni lista'!$B$4:$L$263,11,0),0)</f>
        <v>0</v>
      </c>
    </row>
    <row r="187" spans="1:12" ht="15.75" hidden="1" customHeight="1" x14ac:dyDescent="0.2">
      <c r="A187" s="80" t="s">
        <v>204</v>
      </c>
      <c r="B187" s="103"/>
      <c r="C187" s="81">
        <f>IFERROR(VLOOKUP(B187,'Egyéni lista'!$B$4:$L$263,2,0),0)</f>
        <v>0</v>
      </c>
      <c r="D187" s="82">
        <f>IFERROR(VLOOKUP(B187,'Egyéni lista'!$B$4:$L$263,3,0),0)</f>
        <v>0</v>
      </c>
      <c r="E187" s="7">
        <f>IFERROR(VLOOKUP(B187,'Egyéni lista'!$B$4:$L$263,4,0),0)</f>
        <v>0</v>
      </c>
      <c r="F187" s="7">
        <f>IFERROR(VLOOKUP(B187,'Egyéni lista'!$B$4:$L$263,5,0),0)</f>
        <v>0</v>
      </c>
      <c r="G187" s="7">
        <f>IFERROR(VLOOKUP(B187,'Egyéni lista'!$B$4:$L$263,6,0),0)</f>
        <v>0</v>
      </c>
      <c r="H187" s="7">
        <f>IFERROR(VLOOKUP(B187,'Egyéni lista'!$B$4:$L$263,7,0),0)</f>
        <v>0</v>
      </c>
      <c r="I187" s="124">
        <f>IFERROR(VLOOKUP(B187,'Egyéni lista'!$B$4:$L$263,8,0),0)</f>
        <v>0</v>
      </c>
      <c r="J187" s="132">
        <f>IFERROR(VLOOKUP(B187,'Egyéni lista'!$B$4:$L$263,9,0),0)</f>
        <v>0</v>
      </c>
      <c r="K187" s="26">
        <f>IFERROR(VLOOKUP(B187,'Egyéni lista'!$B$4:$L$263,10,0),0)</f>
        <v>0</v>
      </c>
      <c r="L187" s="87">
        <f>IFERROR(VLOOKUP(B187,'Egyéni lista'!$B$4:$L$263,11,0),0)</f>
        <v>0</v>
      </c>
    </row>
    <row r="188" spans="1:12" ht="15" hidden="1" customHeight="1" x14ac:dyDescent="0.2">
      <c r="A188" s="80" t="s">
        <v>205</v>
      </c>
      <c r="B188" s="103"/>
      <c r="C188" s="81">
        <f>IFERROR(VLOOKUP(B188,'Egyéni lista'!$B$4:$L$263,2,0),0)</f>
        <v>0</v>
      </c>
      <c r="D188" s="82">
        <f>IFERROR(VLOOKUP(B188,'Egyéni lista'!$B$4:$L$263,3,0),0)</f>
        <v>0</v>
      </c>
      <c r="E188" s="7">
        <f>IFERROR(VLOOKUP(B188,'Egyéni lista'!$B$4:$L$263,4,0),0)</f>
        <v>0</v>
      </c>
      <c r="F188" s="7">
        <f>IFERROR(VLOOKUP(B188,'Egyéni lista'!$B$4:$L$263,5,0),0)</f>
        <v>0</v>
      </c>
      <c r="G188" s="7">
        <f>IFERROR(VLOOKUP(B188,'Egyéni lista'!$B$4:$L$263,6,0),0)</f>
        <v>0</v>
      </c>
      <c r="H188" s="7">
        <f>IFERROR(VLOOKUP(B188,'Egyéni lista'!$B$4:$L$263,7,0),0)</f>
        <v>0</v>
      </c>
      <c r="I188" s="124">
        <f>IFERROR(VLOOKUP(B188,'Egyéni lista'!$B$4:$L$263,8,0),0)</f>
        <v>0</v>
      </c>
      <c r="J188" s="132">
        <f>IFERROR(VLOOKUP(B188,'Egyéni lista'!$B$4:$L$263,9,0),0)</f>
        <v>0</v>
      </c>
      <c r="K188" s="26">
        <f>IFERROR(VLOOKUP(B188,'Egyéni lista'!$B$4:$L$263,10,0),0)</f>
        <v>0</v>
      </c>
      <c r="L188" s="87">
        <f>IFERROR(VLOOKUP(B188,'Egyéni lista'!$B$4:$L$263,11,0),0)</f>
        <v>0</v>
      </c>
    </row>
    <row r="189" spans="1:12" ht="15" hidden="1" customHeight="1" x14ac:dyDescent="0.2">
      <c r="A189" s="80" t="s">
        <v>206</v>
      </c>
      <c r="B189" s="103"/>
      <c r="C189" s="81">
        <f>IFERROR(VLOOKUP(B189,'Egyéni lista'!$B$4:$L$263,2,0),0)</f>
        <v>0</v>
      </c>
      <c r="D189" s="82">
        <f>IFERROR(VLOOKUP(B189,'Egyéni lista'!$B$4:$L$263,3,0),0)</f>
        <v>0</v>
      </c>
      <c r="E189" s="7">
        <f>IFERROR(VLOOKUP(B189,'Egyéni lista'!$B$4:$L$263,4,0),0)</f>
        <v>0</v>
      </c>
      <c r="F189" s="7">
        <f>IFERROR(VLOOKUP(B189,'Egyéni lista'!$B$4:$L$263,5,0),0)</f>
        <v>0</v>
      </c>
      <c r="G189" s="7">
        <f>IFERROR(VLOOKUP(B189,'Egyéni lista'!$B$4:$L$263,6,0),0)</f>
        <v>0</v>
      </c>
      <c r="H189" s="7">
        <f>IFERROR(VLOOKUP(B189,'Egyéni lista'!$B$4:$L$263,7,0),0)</f>
        <v>0</v>
      </c>
      <c r="I189" s="124">
        <f>IFERROR(VLOOKUP(B189,'Egyéni lista'!$B$4:$L$263,8,0),0)</f>
        <v>0</v>
      </c>
      <c r="J189" s="132">
        <f>IFERROR(VLOOKUP(B189,'Egyéni lista'!$B$4:$L$263,9,0),0)</f>
        <v>0</v>
      </c>
      <c r="K189" s="26">
        <f>IFERROR(VLOOKUP(B189,'Egyéni lista'!$B$4:$L$263,10,0),0)</f>
        <v>0</v>
      </c>
      <c r="L189" s="87">
        <f>IFERROR(VLOOKUP(B189,'Egyéni lista'!$B$4:$L$263,11,0),0)</f>
        <v>0</v>
      </c>
    </row>
    <row r="190" spans="1:12" ht="15" hidden="1" customHeight="1" x14ac:dyDescent="0.2">
      <c r="A190" s="80" t="s">
        <v>207</v>
      </c>
      <c r="B190" s="103"/>
      <c r="C190" s="81">
        <f>IFERROR(VLOOKUP(B190,'Egyéni lista'!$B$4:$L$263,2,0),0)</f>
        <v>0</v>
      </c>
      <c r="D190" s="82">
        <f>IFERROR(VLOOKUP(B190,'Egyéni lista'!$B$4:$L$263,3,0),0)</f>
        <v>0</v>
      </c>
      <c r="E190" s="7">
        <f>IFERROR(VLOOKUP(B190,'Egyéni lista'!$B$4:$L$263,4,0),0)</f>
        <v>0</v>
      </c>
      <c r="F190" s="7">
        <f>IFERROR(VLOOKUP(B190,'Egyéni lista'!$B$4:$L$263,5,0),0)</f>
        <v>0</v>
      </c>
      <c r="G190" s="7">
        <f>IFERROR(VLOOKUP(B190,'Egyéni lista'!$B$4:$L$263,6,0),0)</f>
        <v>0</v>
      </c>
      <c r="H190" s="7">
        <f>IFERROR(VLOOKUP(B190,'Egyéni lista'!$B$4:$L$263,7,0),0)</f>
        <v>0</v>
      </c>
      <c r="I190" s="124">
        <f>IFERROR(VLOOKUP(B190,'Egyéni lista'!$B$4:$L$263,8,0),0)</f>
        <v>0</v>
      </c>
      <c r="J190" s="132">
        <f>IFERROR(VLOOKUP(B190,'Egyéni lista'!$B$4:$L$263,9,0),0)</f>
        <v>0</v>
      </c>
      <c r="K190" s="26">
        <f>IFERROR(VLOOKUP(B190,'Egyéni lista'!$B$4:$L$263,10,0),0)</f>
        <v>0</v>
      </c>
      <c r="L190" s="87">
        <f>IFERROR(VLOOKUP(B190,'Egyéni lista'!$B$4:$L$263,11,0),0)</f>
        <v>0</v>
      </c>
    </row>
    <row r="191" spans="1:12" ht="15.75" hidden="1" customHeight="1" x14ac:dyDescent="0.2">
      <c r="A191" s="80" t="s">
        <v>208</v>
      </c>
      <c r="B191" s="103"/>
      <c r="C191" s="81">
        <f>IFERROR(VLOOKUP(B191,'Egyéni lista'!$B$4:$L$263,2,0),0)</f>
        <v>0</v>
      </c>
      <c r="D191" s="82">
        <f>IFERROR(VLOOKUP(B191,'Egyéni lista'!$B$4:$L$263,3,0),0)</f>
        <v>0</v>
      </c>
      <c r="E191" s="7">
        <f>IFERROR(VLOOKUP(B191,'Egyéni lista'!$B$4:$L$263,4,0),0)</f>
        <v>0</v>
      </c>
      <c r="F191" s="7">
        <f>IFERROR(VLOOKUP(B191,'Egyéni lista'!$B$4:$L$263,5,0),0)</f>
        <v>0</v>
      </c>
      <c r="G191" s="7">
        <f>IFERROR(VLOOKUP(B191,'Egyéni lista'!$B$4:$L$263,6,0),0)</f>
        <v>0</v>
      </c>
      <c r="H191" s="7">
        <f>IFERROR(VLOOKUP(B191,'Egyéni lista'!$B$4:$L$263,7,0),0)</f>
        <v>0</v>
      </c>
      <c r="I191" s="124">
        <f>IFERROR(VLOOKUP(B191,'Egyéni lista'!$B$4:$L$263,8,0),0)</f>
        <v>0</v>
      </c>
      <c r="J191" s="132">
        <f>IFERROR(VLOOKUP(B191,'Egyéni lista'!$B$4:$L$263,9,0),0)</f>
        <v>0</v>
      </c>
      <c r="K191" s="26">
        <f>IFERROR(VLOOKUP(B191,'Egyéni lista'!$B$4:$L$263,10,0),0)</f>
        <v>0</v>
      </c>
      <c r="L191" s="87">
        <f>IFERROR(VLOOKUP(B191,'Egyéni lista'!$B$4:$L$263,11,0),0)</f>
        <v>0</v>
      </c>
    </row>
    <row r="192" spans="1:12" ht="15" hidden="1" customHeight="1" x14ac:dyDescent="0.2">
      <c r="A192" s="80" t="s">
        <v>209</v>
      </c>
      <c r="B192" s="103"/>
      <c r="C192" s="81">
        <f>IFERROR(VLOOKUP(B192,'Egyéni lista'!$B$4:$L$263,2,0),0)</f>
        <v>0</v>
      </c>
      <c r="D192" s="82">
        <f>IFERROR(VLOOKUP(B192,'Egyéni lista'!$B$4:$L$263,3,0),0)</f>
        <v>0</v>
      </c>
      <c r="E192" s="7">
        <f>IFERROR(VLOOKUP(B192,'Egyéni lista'!$B$4:$L$263,4,0),0)</f>
        <v>0</v>
      </c>
      <c r="F192" s="7">
        <f>IFERROR(VLOOKUP(B192,'Egyéni lista'!$B$4:$L$263,5,0),0)</f>
        <v>0</v>
      </c>
      <c r="G192" s="7">
        <f>IFERROR(VLOOKUP(B192,'Egyéni lista'!$B$4:$L$263,6,0),0)</f>
        <v>0</v>
      </c>
      <c r="H192" s="7">
        <f>IFERROR(VLOOKUP(B192,'Egyéni lista'!$B$4:$L$263,7,0),0)</f>
        <v>0</v>
      </c>
      <c r="I192" s="124">
        <f>IFERROR(VLOOKUP(B192,'Egyéni lista'!$B$4:$L$263,8,0),0)</f>
        <v>0</v>
      </c>
      <c r="J192" s="132">
        <f>IFERROR(VLOOKUP(B192,'Egyéni lista'!$B$4:$L$263,9,0),0)</f>
        <v>0</v>
      </c>
      <c r="K192" s="26">
        <f>IFERROR(VLOOKUP(B192,'Egyéni lista'!$B$4:$L$263,10,0),0)</f>
        <v>0</v>
      </c>
      <c r="L192" s="87">
        <f>IFERROR(VLOOKUP(B192,'Egyéni lista'!$B$4:$L$263,11,0),0)</f>
        <v>0</v>
      </c>
    </row>
    <row r="193" spans="1:12" ht="15" hidden="1" customHeight="1" x14ac:dyDescent="0.2">
      <c r="A193" s="80" t="s">
        <v>210</v>
      </c>
      <c r="B193" s="103"/>
      <c r="C193" s="81">
        <f>IFERROR(VLOOKUP(B193,'Egyéni lista'!$B$4:$L$263,2,0),0)</f>
        <v>0</v>
      </c>
      <c r="D193" s="82">
        <f>IFERROR(VLOOKUP(B193,'Egyéni lista'!$B$4:$L$263,3,0),0)</f>
        <v>0</v>
      </c>
      <c r="E193" s="7">
        <f>IFERROR(VLOOKUP(B193,'Egyéni lista'!$B$4:$L$263,4,0),0)</f>
        <v>0</v>
      </c>
      <c r="F193" s="7">
        <f>IFERROR(VLOOKUP(B193,'Egyéni lista'!$B$4:$L$263,5,0),0)</f>
        <v>0</v>
      </c>
      <c r="G193" s="7">
        <f>IFERROR(VLOOKUP(B193,'Egyéni lista'!$B$4:$L$263,6,0),0)</f>
        <v>0</v>
      </c>
      <c r="H193" s="7">
        <f>IFERROR(VLOOKUP(B193,'Egyéni lista'!$B$4:$L$263,7,0),0)</f>
        <v>0</v>
      </c>
      <c r="I193" s="124">
        <f>IFERROR(VLOOKUP(B193,'Egyéni lista'!$B$4:$L$263,8,0),0)</f>
        <v>0</v>
      </c>
      <c r="J193" s="132">
        <f>IFERROR(VLOOKUP(B193,'Egyéni lista'!$B$4:$L$263,9,0),0)</f>
        <v>0</v>
      </c>
      <c r="K193" s="26">
        <f>IFERROR(VLOOKUP(B193,'Egyéni lista'!$B$4:$L$263,10,0),0)</f>
        <v>0</v>
      </c>
      <c r="L193" s="87">
        <f>IFERROR(VLOOKUP(B193,'Egyéni lista'!$B$4:$L$263,11,0),0)</f>
        <v>0</v>
      </c>
    </row>
    <row r="194" spans="1:12" ht="15" hidden="1" customHeight="1" x14ac:dyDescent="0.2">
      <c r="A194" s="80" t="s">
        <v>211</v>
      </c>
      <c r="B194" s="103"/>
      <c r="C194" s="81">
        <f>IFERROR(VLOOKUP(B194,'Egyéni lista'!$B$4:$L$263,2,0),0)</f>
        <v>0</v>
      </c>
      <c r="D194" s="82">
        <f>IFERROR(VLOOKUP(B194,'Egyéni lista'!$B$4:$L$263,3,0),0)</f>
        <v>0</v>
      </c>
      <c r="E194" s="7">
        <f>IFERROR(VLOOKUP(B194,'Egyéni lista'!$B$4:$L$263,4,0),0)</f>
        <v>0</v>
      </c>
      <c r="F194" s="7">
        <f>IFERROR(VLOOKUP(B194,'Egyéni lista'!$B$4:$L$263,5,0),0)</f>
        <v>0</v>
      </c>
      <c r="G194" s="7">
        <f>IFERROR(VLOOKUP(B194,'Egyéni lista'!$B$4:$L$263,6,0),0)</f>
        <v>0</v>
      </c>
      <c r="H194" s="7">
        <f>IFERROR(VLOOKUP(B194,'Egyéni lista'!$B$4:$L$263,7,0),0)</f>
        <v>0</v>
      </c>
      <c r="I194" s="124">
        <f>IFERROR(VLOOKUP(B194,'Egyéni lista'!$B$4:$L$263,8,0),0)</f>
        <v>0</v>
      </c>
      <c r="J194" s="132">
        <f>IFERROR(VLOOKUP(B194,'Egyéni lista'!$B$4:$L$263,9,0),0)</f>
        <v>0</v>
      </c>
      <c r="K194" s="26">
        <f>IFERROR(VLOOKUP(B194,'Egyéni lista'!$B$4:$L$263,10,0),0)</f>
        <v>0</v>
      </c>
      <c r="L194" s="87">
        <f>IFERROR(VLOOKUP(B194,'Egyéni lista'!$B$4:$L$263,11,0),0)</f>
        <v>0</v>
      </c>
    </row>
    <row r="195" spans="1:12" ht="15.75" hidden="1" customHeight="1" x14ac:dyDescent="0.2">
      <c r="A195" s="80" t="s">
        <v>212</v>
      </c>
      <c r="B195" s="103"/>
      <c r="C195" s="81">
        <f>IFERROR(VLOOKUP(B195,'Egyéni lista'!$B$4:$L$263,2,0),0)</f>
        <v>0</v>
      </c>
      <c r="D195" s="82">
        <f>IFERROR(VLOOKUP(B195,'Egyéni lista'!$B$4:$L$263,3,0),0)</f>
        <v>0</v>
      </c>
      <c r="E195" s="7">
        <f>IFERROR(VLOOKUP(B195,'Egyéni lista'!$B$4:$L$263,4,0),0)</f>
        <v>0</v>
      </c>
      <c r="F195" s="7">
        <f>IFERROR(VLOOKUP(B195,'Egyéni lista'!$B$4:$L$263,5,0),0)</f>
        <v>0</v>
      </c>
      <c r="G195" s="7">
        <f>IFERROR(VLOOKUP(B195,'Egyéni lista'!$B$4:$L$263,6,0),0)</f>
        <v>0</v>
      </c>
      <c r="H195" s="7">
        <f>IFERROR(VLOOKUP(B195,'Egyéni lista'!$B$4:$L$263,7,0),0)</f>
        <v>0</v>
      </c>
      <c r="I195" s="124">
        <f>IFERROR(VLOOKUP(B195,'Egyéni lista'!$B$4:$L$263,8,0),0)</f>
        <v>0</v>
      </c>
      <c r="J195" s="132">
        <f>IFERROR(VLOOKUP(B195,'Egyéni lista'!$B$4:$L$263,9,0),0)</f>
        <v>0</v>
      </c>
      <c r="K195" s="26">
        <f>IFERROR(VLOOKUP(B195,'Egyéni lista'!$B$4:$L$263,10,0),0)</f>
        <v>0</v>
      </c>
      <c r="L195" s="87">
        <f>IFERROR(VLOOKUP(B195,'Egyéni lista'!$B$4:$L$263,11,0),0)</f>
        <v>0</v>
      </c>
    </row>
    <row r="196" spans="1:12" ht="15" hidden="1" customHeight="1" x14ac:dyDescent="0.2">
      <c r="A196" s="80" t="s">
        <v>213</v>
      </c>
      <c r="B196" s="103"/>
      <c r="C196" s="81">
        <f>IFERROR(VLOOKUP(B196,'Egyéni lista'!$B$4:$L$263,2,0),0)</f>
        <v>0</v>
      </c>
      <c r="D196" s="82">
        <f>IFERROR(VLOOKUP(B196,'Egyéni lista'!$B$4:$L$263,3,0),0)</f>
        <v>0</v>
      </c>
      <c r="E196" s="7">
        <f>IFERROR(VLOOKUP(B196,'Egyéni lista'!$B$4:$L$263,4,0),0)</f>
        <v>0</v>
      </c>
      <c r="F196" s="7">
        <f>IFERROR(VLOOKUP(B196,'Egyéni lista'!$B$4:$L$263,5,0),0)</f>
        <v>0</v>
      </c>
      <c r="G196" s="7">
        <f>IFERROR(VLOOKUP(B196,'Egyéni lista'!$B$4:$L$263,6,0),0)</f>
        <v>0</v>
      </c>
      <c r="H196" s="7">
        <f>IFERROR(VLOOKUP(B196,'Egyéni lista'!$B$4:$L$263,7,0),0)</f>
        <v>0</v>
      </c>
      <c r="I196" s="124">
        <f>IFERROR(VLOOKUP(B196,'Egyéni lista'!$B$4:$L$263,8,0),0)</f>
        <v>0</v>
      </c>
      <c r="J196" s="132">
        <f>IFERROR(VLOOKUP(B196,'Egyéni lista'!$B$4:$L$263,9,0),0)</f>
        <v>0</v>
      </c>
      <c r="K196" s="26">
        <f>IFERROR(VLOOKUP(B196,'Egyéni lista'!$B$4:$L$263,10,0),0)</f>
        <v>0</v>
      </c>
      <c r="L196" s="87">
        <f>IFERROR(VLOOKUP(B196,'Egyéni lista'!$B$4:$L$263,11,0),0)</f>
        <v>0</v>
      </c>
    </row>
    <row r="197" spans="1:12" ht="15" hidden="1" customHeight="1" x14ac:dyDescent="0.2">
      <c r="A197" s="80" t="s">
        <v>214</v>
      </c>
      <c r="B197" s="103"/>
      <c r="C197" s="81">
        <f>IFERROR(VLOOKUP(B197,'Egyéni lista'!$B$4:$L$263,2,0),0)</f>
        <v>0</v>
      </c>
      <c r="D197" s="82">
        <f>IFERROR(VLOOKUP(B197,'Egyéni lista'!$B$4:$L$263,3,0),0)</f>
        <v>0</v>
      </c>
      <c r="E197" s="7">
        <f>IFERROR(VLOOKUP(B197,'Egyéni lista'!$B$4:$L$263,4,0),0)</f>
        <v>0</v>
      </c>
      <c r="F197" s="7">
        <f>IFERROR(VLOOKUP(B197,'Egyéni lista'!$B$4:$L$263,5,0),0)</f>
        <v>0</v>
      </c>
      <c r="G197" s="7">
        <f>IFERROR(VLOOKUP(B197,'Egyéni lista'!$B$4:$L$263,6,0),0)</f>
        <v>0</v>
      </c>
      <c r="H197" s="7">
        <f>IFERROR(VLOOKUP(B197,'Egyéni lista'!$B$4:$L$263,7,0),0)</f>
        <v>0</v>
      </c>
      <c r="I197" s="124">
        <f>IFERROR(VLOOKUP(B197,'Egyéni lista'!$B$4:$L$263,8,0),0)</f>
        <v>0</v>
      </c>
      <c r="J197" s="132">
        <f>IFERROR(VLOOKUP(B197,'Egyéni lista'!$B$4:$L$263,9,0),0)</f>
        <v>0</v>
      </c>
      <c r="K197" s="26">
        <f>IFERROR(VLOOKUP(B197,'Egyéni lista'!$B$4:$L$263,10,0),0)</f>
        <v>0</v>
      </c>
      <c r="L197" s="87">
        <f>IFERROR(VLOOKUP(B197,'Egyéni lista'!$B$4:$L$263,11,0),0)</f>
        <v>0</v>
      </c>
    </row>
    <row r="198" spans="1:12" ht="15" hidden="1" customHeight="1" x14ac:dyDescent="0.2">
      <c r="A198" s="80" t="s">
        <v>215</v>
      </c>
      <c r="B198" s="103"/>
      <c r="C198" s="81">
        <f>IFERROR(VLOOKUP(B198,'Egyéni lista'!$B$4:$L$263,2,0),0)</f>
        <v>0</v>
      </c>
      <c r="D198" s="82">
        <f>IFERROR(VLOOKUP(B198,'Egyéni lista'!$B$4:$L$263,3,0),0)</f>
        <v>0</v>
      </c>
      <c r="E198" s="7">
        <f>IFERROR(VLOOKUP(B198,'Egyéni lista'!$B$4:$L$263,4,0),0)</f>
        <v>0</v>
      </c>
      <c r="F198" s="7">
        <f>IFERROR(VLOOKUP(B198,'Egyéni lista'!$B$4:$L$263,5,0),0)</f>
        <v>0</v>
      </c>
      <c r="G198" s="7">
        <f>IFERROR(VLOOKUP(B198,'Egyéni lista'!$B$4:$L$263,6,0),0)</f>
        <v>0</v>
      </c>
      <c r="H198" s="7">
        <f>IFERROR(VLOOKUP(B198,'Egyéni lista'!$B$4:$L$263,7,0),0)</f>
        <v>0</v>
      </c>
      <c r="I198" s="124">
        <f>IFERROR(VLOOKUP(B198,'Egyéni lista'!$B$4:$L$263,8,0),0)</f>
        <v>0</v>
      </c>
      <c r="J198" s="132">
        <f>IFERROR(VLOOKUP(B198,'Egyéni lista'!$B$4:$L$263,9,0),0)</f>
        <v>0</v>
      </c>
      <c r="K198" s="26">
        <f>IFERROR(VLOOKUP(B198,'Egyéni lista'!$B$4:$L$263,10,0),0)</f>
        <v>0</v>
      </c>
      <c r="L198" s="87">
        <f>IFERROR(VLOOKUP(B198,'Egyéni lista'!$B$4:$L$263,11,0),0)</f>
        <v>0</v>
      </c>
    </row>
    <row r="199" spans="1:12" ht="15.75" hidden="1" customHeight="1" x14ac:dyDescent="0.2">
      <c r="A199" s="80" t="s">
        <v>216</v>
      </c>
      <c r="B199" s="103"/>
      <c r="C199" s="81">
        <f>IFERROR(VLOOKUP(B199,'Egyéni lista'!$B$4:$L$263,2,0),0)</f>
        <v>0</v>
      </c>
      <c r="D199" s="82">
        <f>IFERROR(VLOOKUP(B199,'Egyéni lista'!$B$4:$L$263,3,0),0)</f>
        <v>0</v>
      </c>
      <c r="E199" s="7">
        <f>IFERROR(VLOOKUP(B199,'Egyéni lista'!$B$4:$L$263,4,0),0)</f>
        <v>0</v>
      </c>
      <c r="F199" s="7">
        <f>IFERROR(VLOOKUP(B199,'Egyéni lista'!$B$4:$L$263,5,0),0)</f>
        <v>0</v>
      </c>
      <c r="G199" s="7">
        <f>IFERROR(VLOOKUP(B199,'Egyéni lista'!$B$4:$L$263,6,0),0)</f>
        <v>0</v>
      </c>
      <c r="H199" s="7">
        <f>IFERROR(VLOOKUP(B199,'Egyéni lista'!$B$4:$L$263,7,0),0)</f>
        <v>0</v>
      </c>
      <c r="I199" s="124">
        <f>IFERROR(VLOOKUP(B199,'Egyéni lista'!$B$4:$L$263,8,0),0)</f>
        <v>0</v>
      </c>
      <c r="J199" s="132">
        <f>IFERROR(VLOOKUP(B199,'Egyéni lista'!$B$4:$L$263,9,0),0)</f>
        <v>0</v>
      </c>
      <c r="K199" s="26">
        <f>IFERROR(VLOOKUP(B199,'Egyéni lista'!$B$4:$L$263,10,0),0)</f>
        <v>0</v>
      </c>
      <c r="L199" s="87">
        <f>IFERROR(VLOOKUP(B199,'Egyéni lista'!$B$4:$L$263,11,0),0)</f>
        <v>0</v>
      </c>
    </row>
    <row r="200" spans="1:12" ht="15" hidden="1" customHeight="1" x14ac:dyDescent="0.2">
      <c r="A200" s="80" t="s">
        <v>217</v>
      </c>
      <c r="B200" s="103"/>
      <c r="C200" s="81">
        <f>IFERROR(VLOOKUP(B200,'Egyéni lista'!$B$4:$L$263,2,0),0)</f>
        <v>0</v>
      </c>
      <c r="D200" s="82">
        <f>IFERROR(VLOOKUP(B200,'Egyéni lista'!$B$4:$L$263,3,0),0)</f>
        <v>0</v>
      </c>
      <c r="E200" s="7">
        <f>IFERROR(VLOOKUP(B200,'Egyéni lista'!$B$4:$L$263,4,0),0)</f>
        <v>0</v>
      </c>
      <c r="F200" s="7">
        <f>IFERROR(VLOOKUP(B200,'Egyéni lista'!$B$4:$L$263,5,0),0)</f>
        <v>0</v>
      </c>
      <c r="G200" s="7">
        <f>IFERROR(VLOOKUP(B200,'Egyéni lista'!$B$4:$L$263,6,0),0)</f>
        <v>0</v>
      </c>
      <c r="H200" s="7">
        <f>IFERROR(VLOOKUP(B200,'Egyéni lista'!$B$4:$L$263,7,0),0)</f>
        <v>0</v>
      </c>
      <c r="I200" s="124">
        <f>IFERROR(VLOOKUP(B200,'Egyéni lista'!$B$4:$L$263,8,0),0)</f>
        <v>0</v>
      </c>
      <c r="J200" s="132">
        <f>IFERROR(VLOOKUP(B200,'Egyéni lista'!$B$4:$L$263,9,0),0)</f>
        <v>0</v>
      </c>
      <c r="K200" s="26">
        <f>IFERROR(VLOOKUP(B200,'Egyéni lista'!$B$4:$L$263,10,0),0)</f>
        <v>0</v>
      </c>
      <c r="L200" s="87">
        <f>IFERROR(VLOOKUP(B200,'Egyéni lista'!$B$4:$L$263,11,0),0)</f>
        <v>0</v>
      </c>
    </row>
    <row r="201" spans="1:12" ht="15" hidden="1" customHeight="1" x14ac:dyDescent="0.2">
      <c r="A201" s="80" t="s">
        <v>218</v>
      </c>
      <c r="B201" s="103"/>
      <c r="C201" s="81">
        <f>IFERROR(VLOOKUP(B201,'Egyéni lista'!$B$4:$L$263,2,0),0)</f>
        <v>0</v>
      </c>
      <c r="D201" s="82">
        <f>IFERROR(VLOOKUP(B201,'Egyéni lista'!$B$4:$L$263,3,0),0)</f>
        <v>0</v>
      </c>
      <c r="E201" s="7">
        <f>IFERROR(VLOOKUP(B201,'Egyéni lista'!$B$4:$L$263,4,0),0)</f>
        <v>0</v>
      </c>
      <c r="F201" s="7">
        <f>IFERROR(VLOOKUP(B201,'Egyéni lista'!$B$4:$L$263,5,0),0)</f>
        <v>0</v>
      </c>
      <c r="G201" s="7">
        <f>IFERROR(VLOOKUP(B201,'Egyéni lista'!$B$4:$L$263,6,0),0)</f>
        <v>0</v>
      </c>
      <c r="H201" s="7">
        <f>IFERROR(VLOOKUP(B201,'Egyéni lista'!$B$4:$L$263,7,0),0)</f>
        <v>0</v>
      </c>
      <c r="I201" s="124">
        <f>IFERROR(VLOOKUP(B201,'Egyéni lista'!$B$4:$L$263,8,0),0)</f>
        <v>0</v>
      </c>
      <c r="J201" s="132">
        <f>IFERROR(VLOOKUP(B201,'Egyéni lista'!$B$4:$L$263,9,0),0)</f>
        <v>0</v>
      </c>
      <c r="K201" s="26">
        <f>IFERROR(VLOOKUP(B201,'Egyéni lista'!$B$4:$L$263,10,0),0)</f>
        <v>0</v>
      </c>
      <c r="L201" s="87">
        <f>IFERROR(VLOOKUP(B201,'Egyéni lista'!$B$4:$L$263,11,0),0)</f>
        <v>0</v>
      </c>
    </row>
    <row r="202" spans="1:12" ht="15" hidden="1" customHeight="1" x14ac:dyDescent="0.2">
      <c r="A202" s="80" t="s">
        <v>219</v>
      </c>
      <c r="B202" s="103"/>
      <c r="C202" s="81">
        <f>IFERROR(VLOOKUP(B202,'Egyéni lista'!$B$4:$L$263,2,0),0)</f>
        <v>0</v>
      </c>
      <c r="D202" s="82">
        <f>IFERROR(VLOOKUP(B202,'Egyéni lista'!$B$4:$L$263,3,0),0)</f>
        <v>0</v>
      </c>
      <c r="E202" s="7">
        <f>IFERROR(VLOOKUP(B202,'Egyéni lista'!$B$4:$L$263,4,0),0)</f>
        <v>0</v>
      </c>
      <c r="F202" s="7">
        <f>IFERROR(VLOOKUP(B202,'Egyéni lista'!$B$4:$L$263,5,0),0)</f>
        <v>0</v>
      </c>
      <c r="G202" s="7">
        <f>IFERROR(VLOOKUP(B202,'Egyéni lista'!$B$4:$L$263,6,0),0)</f>
        <v>0</v>
      </c>
      <c r="H202" s="7">
        <f>IFERROR(VLOOKUP(B202,'Egyéni lista'!$B$4:$L$263,7,0),0)</f>
        <v>0</v>
      </c>
      <c r="I202" s="124">
        <f>IFERROR(VLOOKUP(B202,'Egyéni lista'!$B$4:$L$263,8,0),0)</f>
        <v>0</v>
      </c>
      <c r="J202" s="132">
        <f>IFERROR(VLOOKUP(B202,'Egyéni lista'!$B$4:$L$263,9,0),0)</f>
        <v>0</v>
      </c>
      <c r="K202" s="26">
        <f>IFERROR(VLOOKUP(B202,'Egyéni lista'!$B$4:$L$263,10,0),0)</f>
        <v>0</v>
      </c>
      <c r="L202" s="87">
        <f>IFERROR(VLOOKUP(B202,'Egyéni lista'!$B$4:$L$263,11,0),0)</f>
        <v>0</v>
      </c>
    </row>
    <row r="203" spans="1:12" ht="15.75" hidden="1" customHeight="1" x14ac:dyDescent="0.2">
      <c r="A203" s="80" t="s">
        <v>220</v>
      </c>
      <c r="B203" s="103"/>
      <c r="C203" s="81">
        <f>IFERROR(VLOOKUP(B203,'Egyéni lista'!$B$4:$L$263,2,0),0)</f>
        <v>0</v>
      </c>
      <c r="D203" s="82">
        <f>IFERROR(VLOOKUP(B203,'Egyéni lista'!$B$4:$L$263,3,0),0)</f>
        <v>0</v>
      </c>
      <c r="E203" s="7">
        <f>IFERROR(VLOOKUP(B203,'Egyéni lista'!$B$4:$L$263,4,0),0)</f>
        <v>0</v>
      </c>
      <c r="F203" s="7">
        <f>IFERROR(VLOOKUP(B203,'Egyéni lista'!$B$4:$L$263,5,0),0)</f>
        <v>0</v>
      </c>
      <c r="G203" s="7">
        <f>IFERROR(VLOOKUP(B203,'Egyéni lista'!$B$4:$L$263,6,0),0)</f>
        <v>0</v>
      </c>
      <c r="H203" s="7">
        <f>IFERROR(VLOOKUP(B203,'Egyéni lista'!$B$4:$L$263,7,0),0)</f>
        <v>0</v>
      </c>
      <c r="I203" s="124">
        <f>IFERROR(VLOOKUP(B203,'Egyéni lista'!$B$4:$L$263,8,0),0)</f>
        <v>0</v>
      </c>
      <c r="J203" s="132">
        <f>IFERROR(VLOOKUP(B203,'Egyéni lista'!$B$4:$L$263,9,0),0)</f>
        <v>0</v>
      </c>
      <c r="K203" s="26">
        <f>IFERROR(VLOOKUP(B203,'Egyéni lista'!$B$4:$L$263,10,0),0)</f>
        <v>0</v>
      </c>
      <c r="L203" s="87">
        <f>IFERROR(VLOOKUP(B203,'Egyéni lista'!$B$4:$L$263,11,0),0)</f>
        <v>0</v>
      </c>
    </row>
    <row r="204" spans="1:12" ht="15" hidden="1" customHeight="1" x14ac:dyDescent="0.2">
      <c r="A204" s="80" t="s">
        <v>221</v>
      </c>
      <c r="B204" s="103"/>
      <c r="C204" s="81">
        <f>IFERROR(VLOOKUP(B204,'Egyéni lista'!$B$4:$L$263,2,0),0)</f>
        <v>0</v>
      </c>
      <c r="D204" s="82">
        <f>IFERROR(VLOOKUP(B204,'Egyéni lista'!$B$4:$L$263,3,0),0)</f>
        <v>0</v>
      </c>
      <c r="E204" s="7">
        <f>IFERROR(VLOOKUP(B204,'Egyéni lista'!$B$4:$L$263,4,0),0)</f>
        <v>0</v>
      </c>
      <c r="F204" s="7">
        <f>IFERROR(VLOOKUP(B204,'Egyéni lista'!$B$4:$L$263,5,0),0)</f>
        <v>0</v>
      </c>
      <c r="G204" s="7">
        <f>IFERROR(VLOOKUP(B204,'Egyéni lista'!$B$4:$L$263,6,0),0)</f>
        <v>0</v>
      </c>
      <c r="H204" s="7">
        <f>IFERROR(VLOOKUP(B204,'Egyéni lista'!$B$4:$L$263,7,0),0)</f>
        <v>0</v>
      </c>
      <c r="I204" s="124">
        <f>IFERROR(VLOOKUP(B204,'Egyéni lista'!$B$4:$L$263,8,0),0)</f>
        <v>0</v>
      </c>
      <c r="J204" s="132">
        <f>IFERROR(VLOOKUP(B204,'Egyéni lista'!$B$4:$L$263,9,0),0)</f>
        <v>0</v>
      </c>
      <c r="K204" s="26">
        <f>IFERROR(VLOOKUP(B204,'Egyéni lista'!$B$4:$L$263,10,0),0)</f>
        <v>0</v>
      </c>
      <c r="L204" s="87">
        <f>IFERROR(VLOOKUP(B204,'Egyéni lista'!$B$4:$L$263,11,0),0)</f>
        <v>0</v>
      </c>
    </row>
    <row r="205" spans="1:12" ht="15" hidden="1" customHeight="1" x14ac:dyDescent="0.2">
      <c r="A205" s="80" t="s">
        <v>222</v>
      </c>
      <c r="B205" s="103"/>
      <c r="C205" s="81">
        <f>IFERROR(VLOOKUP(B205,'Egyéni lista'!$B$4:$L$263,2,0),0)</f>
        <v>0</v>
      </c>
      <c r="D205" s="82">
        <f>IFERROR(VLOOKUP(B205,'Egyéni lista'!$B$4:$L$263,3,0),0)</f>
        <v>0</v>
      </c>
      <c r="E205" s="7">
        <f>IFERROR(VLOOKUP(B205,'Egyéni lista'!$B$4:$L$263,4,0),0)</f>
        <v>0</v>
      </c>
      <c r="F205" s="7">
        <f>IFERROR(VLOOKUP(B205,'Egyéni lista'!$B$4:$L$263,5,0),0)</f>
        <v>0</v>
      </c>
      <c r="G205" s="7">
        <f>IFERROR(VLOOKUP(B205,'Egyéni lista'!$B$4:$L$263,6,0),0)</f>
        <v>0</v>
      </c>
      <c r="H205" s="7">
        <f>IFERROR(VLOOKUP(B205,'Egyéni lista'!$B$4:$L$263,7,0),0)</f>
        <v>0</v>
      </c>
      <c r="I205" s="124">
        <f>IFERROR(VLOOKUP(B205,'Egyéni lista'!$B$4:$L$263,8,0),0)</f>
        <v>0</v>
      </c>
      <c r="J205" s="132">
        <f>IFERROR(VLOOKUP(B205,'Egyéni lista'!$B$4:$L$263,9,0),0)</f>
        <v>0</v>
      </c>
      <c r="K205" s="26">
        <f>IFERROR(VLOOKUP(B205,'Egyéni lista'!$B$4:$L$263,10,0),0)</f>
        <v>0</v>
      </c>
      <c r="L205" s="87">
        <f>IFERROR(VLOOKUP(B205,'Egyéni lista'!$B$4:$L$263,11,0),0)</f>
        <v>0</v>
      </c>
    </row>
    <row r="206" spans="1:12" ht="15" hidden="1" customHeight="1" x14ac:dyDescent="0.2">
      <c r="A206" s="80" t="s">
        <v>223</v>
      </c>
      <c r="B206" s="103"/>
      <c r="C206" s="81">
        <f>IFERROR(VLOOKUP(B206,'Egyéni lista'!$B$4:$L$263,2,0),0)</f>
        <v>0</v>
      </c>
      <c r="D206" s="82">
        <f>IFERROR(VLOOKUP(B206,'Egyéni lista'!$B$4:$L$263,3,0),0)</f>
        <v>0</v>
      </c>
      <c r="E206" s="7">
        <f>IFERROR(VLOOKUP(B206,'Egyéni lista'!$B$4:$L$263,4,0),0)</f>
        <v>0</v>
      </c>
      <c r="F206" s="7">
        <f>IFERROR(VLOOKUP(B206,'Egyéni lista'!$B$4:$L$263,5,0),0)</f>
        <v>0</v>
      </c>
      <c r="G206" s="7">
        <f>IFERROR(VLOOKUP(B206,'Egyéni lista'!$B$4:$L$263,6,0),0)</f>
        <v>0</v>
      </c>
      <c r="H206" s="7">
        <f>IFERROR(VLOOKUP(B206,'Egyéni lista'!$B$4:$L$263,7,0),0)</f>
        <v>0</v>
      </c>
      <c r="I206" s="124">
        <f>IFERROR(VLOOKUP(B206,'Egyéni lista'!$B$4:$L$263,8,0),0)</f>
        <v>0</v>
      </c>
      <c r="J206" s="132">
        <f>IFERROR(VLOOKUP(B206,'Egyéni lista'!$B$4:$L$263,9,0),0)</f>
        <v>0</v>
      </c>
      <c r="K206" s="26">
        <f>IFERROR(VLOOKUP(B206,'Egyéni lista'!$B$4:$L$263,10,0),0)</f>
        <v>0</v>
      </c>
      <c r="L206" s="87">
        <f>IFERROR(VLOOKUP(B206,'Egyéni lista'!$B$4:$L$263,11,0),0)</f>
        <v>0</v>
      </c>
    </row>
    <row r="207" spans="1:12" ht="15.75" hidden="1" customHeight="1" x14ac:dyDescent="0.2">
      <c r="A207" s="80" t="s">
        <v>224</v>
      </c>
      <c r="B207" s="103"/>
      <c r="C207" s="81">
        <f>IFERROR(VLOOKUP(B207,'Egyéni lista'!$B$4:$L$263,2,0),0)</f>
        <v>0</v>
      </c>
      <c r="D207" s="82">
        <f>IFERROR(VLOOKUP(B207,'Egyéni lista'!$B$4:$L$263,3,0),0)</f>
        <v>0</v>
      </c>
      <c r="E207" s="7">
        <f>IFERROR(VLOOKUP(B207,'Egyéni lista'!$B$4:$L$263,4,0),0)</f>
        <v>0</v>
      </c>
      <c r="F207" s="7">
        <f>IFERROR(VLOOKUP(B207,'Egyéni lista'!$B$4:$L$263,5,0),0)</f>
        <v>0</v>
      </c>
      <c r="G207" s="7">
        <f>IFERROR(VLOOKUP(B207,'Egyéni lista'!$B$4:$L$263,6,0),0)</f>
        <v>0</v>
      </c>
      <c r="H207" s="7">
        <f>IFERROR(VLOOKUP(B207,'Egyéni lista'!$B$4:$L$263,7,0),0)</f>
        <v>0</v>
      </c>
      <c r="I207" s="124">
        <f>IFERROR(VLOOKUP(B207,'Egyéni lista'!$B$4:$L$263,8,0),0)</f>
        <v>0</v>
      </c>
      <c r="J207" s="132">
        <f>IFERROR(VLOOKUP(B207,'Egyéni lista'!$B$4:$L$263,9,0),0)</f>
        <v>0</v>
      </c>
      <c r="K207" s="26">
        <f>IFERROR(VLOOKUP(B207,'Egyéni lista'!$B$4:$L$263,10,0),0)</f>
        <v>0</v>
      </c>
      <c r="L207" s="87">
        <f>IFERROR(VLOOKUP(B207,'Egyéni lista'!$B$4:$L$263,11,0),0)</f>
        <v>0</v>
      </c>
    </row>
    <row r="208" spans="1:12" ht="15" hidden="1" customHeight="1" x14ac:dyDescent="0.2">
      <c r="A208" s="80" t="s">
        <v>225</v>
      </c>
      <c r="B208" s="103"/>
      <c r="C208" s="81">
        <f>IFERROR(VLOOKUP(B208,'Egyéni lista'!$B$4:$L$263,2,0),0)</f>
        <v>0</v>
      </c>
      <c r="D208" s="82">
        <f>IFERROR(VLOOKUP(B208,'Egyéni lista'!$B$4:$L$263,3,0),0)</f>
        <v>0</v>
      </c>
      <c r="E208" s="7">
        <f>IFERROR(VLOOKUP(B208,'Egyéni lista'!$B$4:$L$263,4,0),0)</f>
        <v>0</v>
      </c>
      <c r="F208" s="7">
        <f>IFERROR(VLOOKUP(B208,'Egyéni lista'!$B$4:$L$263,5,0),0)</f>
        <v>0</v>
      </c>
      <c r="G208" s="7">
        <f>IFERROR(VLOOKUP(B208,'Egyéni lista'!$B$4:$L$263,6,0),0)</f>
        <v>0</v>
      </c>
      <c r="H208" s="7">
        <f>IFERROR(VLOOKUP(B208,'Egyéni lista'!$B$4:$L$263,7,0),0)</f>
        <v>0</v>
      </c>
      <c r="I208" s="124">
        <f>IFERROR(VLOOKUP(B208,'Egyéni lista'!$B$4:$L$263,8,0),0)</f>
        <v>0</v>
      </c>
      <c r="J208" s="132">
        <f>IFERROR(VLOOKUP(B208,'Egyéni lista'!$B$4:$L$263,9,0),0)</f>
        <v>0</v>
      </c>
      <c r="K208" s="26">
        <f>IFERROR(VLOOKUP(B208,'Egyéni lista'!$B$4:$L$263,10,0),0)</f>
        <v>0</v>
      </c>
      <c r="L208" s="87">
        <f>IFERROR(VLOOKUP(B208,'Egyéni lista'!$B$4:$L$263,11,0),0)</f>
        <v>0</v>
      </c>
    </row>
    <row r="209" spans="1:12" ht="15" hidden="1" customHeight="1" x14ac:dyDescent="0.2">
      <c r="A209" s="80" t="s">
        <v>226</v>
      </c>
      <c r="B209" s="103"/>
      <c r="C209" s="81">
        <f>IFERROR(VLOOKUP(B209,'Egyéni lista'!$B$4:$L$263,2,0),0)</f>
        <v>0</v>
      </c>
      <c r="D209" s="82">
        <f>IFERROR(VLOOKUP(B209,'Egyéni lista'!$B$4:$L$263,3,0),0)</f>
        <v>0</v>
      </c>
      <c r="E209" s="7">
        <f>IFERROR(VLOOKUP(B209,'Egyéni lista'!$B$4:$L$263,4,0),0)</f>
        <v>0</v>
      </c>
      <c r="F209" s="7">
        <f>IFERROR(VLOOKUP(B209,'Egyéni lista'!$B$4:$L$263,5,0),0)</f>
        <v>0</v>
      </c>
      <c r="G209" s="7">
        <f>IFERROR(VLOOKUP(B209,'Egyéni lista'!$B$4:$L$263,6,0),0)</f>
        <v>0</v>
      </c>
      <c r="H209" s="7">
        <f>IFERROR(VLOOKUP(B209,'Egyéni lista'!$B$4:$L$263,7,0),0)</f>
        <v>0</v>
      </c>
      <c r="I209" s="124">
        <f>IFERROR(VLOOKUP(B209,'Egyéni lista'!$B$4:$L$263,8,0),0)</f>
        <v>0</v>
      </c>
      <c r="J209" s="132">
        <f>IFERROR(VLOOKUP(B209,'Egyéni lista'!$B$4:$L$263,9,0),0)</f>
        <v>0</v>
      </c>
      <c r="K209" s="26">
        <f>IFERROR(VLOOKUP(B209,'Egyéni lista'!$B$4:$L$263,10,0),0)</f>
        <v>0</v>
      </c>
      <c r="L209" s="87">
        <f>IFERROR(VLOOKUP(B209,'Egyéni lista'!$B$4:$L$263,11,0),0)</f>
        <v>0</v>
      </c>
    </row>
    <row r="210" spans="1:12" ht="15" hidden="1" customHeight="1" x14ac:dyDescent="0.2">
      <c r="A210" s="80" t="s">
        <v>227</v>
      </c>
      <c r="B210" s="103"/>
      <c r="C210" s="81">
        <f>IFERROR(VLOOKUP(B210,'Egyéni lista'!$B$4:$L$263,2,0),0)</f>
        <v>0</v>
      </c>
      <c r="D210" s="82">
        <f>IFERROR(VLOOKUP(B210,'Egyéni lista'!$B$4:$L$263,3,0),0)</f>
        <v>0</v>
      </c>
      <c r="E210" s="7">
        <f>IFERROR(VLOOKUP(B210,'Egyéni lista'!$B$4:$L$263,4,0),0)</f>
        <v>0</v>
      </c>
      <c r="F210" s="7">
        <f>IFERROR(VLOOKUP(B210,'Egyéni lista'!$B$4:$L$263,5,0),0)</f>
        <v>0</v>
      </c>
      <c r="G210" s="7">
        <f>IFERROR(VLOOKUP(B210,'Egyéni lista'!$B$4:$L$263,6,0),0)</f>
        <v>0</v>
      </c>
      <c r="H210" s="7">
        <f>IFERROR(VLOOKUP(B210,'Egyéni lista'!$B$4:$L$263,7,0),0)</f>
        <v>0</v>
      </c>
      <c r="I210" s="124">
        <f>IFERROR(VLOOKUP(B210,'Egyéni lista'!$B$4:$L$263,8,0),0)</f>
        <v>0</v>
      </c>
      <c r="J210" s="132">
        <f>IFERROR(VLOOKUP(B210,'Egyéni lista'!$B$4:$L$263,9,0),0)</f>
        <v>0</v>
      </c>
      <c r="K210" s="26">
        <f>IFERROR(VLOOKUP(B210,'Egyéni lista'!$B$4:$L$263,10,0),0)</f>
        <v>0</v>
      </c>
      <c r="L210" s="87">
        <f>IFERROR(VLOOKUP(B210,'Egyéni lista'!$B$4:$L$263,11,0),0)</f>
        <v>0</v>
      </c>
    </row>
    <row r="211" spans="1:12" ht="15.75" hidden="1" customHeight="1" x14ac:dyDescent="0.2">
      <c r="A211" s="80" t="s">
        <v>228</v>
      </c>
      <c r="B211" s="103"/>
      <c r="C211" s="81">
        <f>IFERROR(VLOOKUP(B211,'Egyéni lista'!$B$4:$L$263,2,0),0)</f>
        <v>0</v>
      </c>
      <c r="D211" s="82">
        <f>IFERROR(VLOOKUP(B211,'Egyéni lista'!$B$4:$L$263,3,0),0)</f>
        <v>0</v>
      </c>
      <c r="E211" s="7">
        <f>IFERROR(VLOOKUP(B211,'Egyéni lista'!$B$4:$L$263,4,0),0)</f>
        <v>0</v>
      </c>
      <c r="F211" s="7">
        <f>IFERROR(VLOOKUP(B211,'Egyéni lista'!$B$4:$L$263,5,0),0)</f>
        <v>0</v>
      </c>
      <c r="G211" s="7">
        <f>IFERROR(VLOOKUP(B211,'Egyéni lista'!$B$4:$L$263,6,0),0)</f>
        <v>0</v>
      </c>
      <c r="H211" s="7">
        <f>IFERROR(VLOOKUP(B211,'Egyéni lista'!$B$4:$L$263,7,0),0)</f>
        <v>0</v>
      </c>
      <c r="I211" s="124">
        <f>IFERROR(VLOOKUP(B211,'Egyéni lista'!$B$4:$L$263,8,0),0)</f>
        <v>0</v>
      </c>
      <c r="J211" s="132">
        <f>IFERROR(VLOOKUP(B211,'Egyéni lista'!$B$4:$L$263,9,0),0)</f>
        <v>0</v>
      </c>
      <c r="K211" s="26">
        <f>IFERROR(VLOOKUP(B211,'Egyéni lista'!$B$4:$L$263,10,0),0)</f>
        <v>0</v>
      </c>
      <c r="L211" s="87">
        <f>IFERROR(VLOOKUP(B211,'Egyéni lista'!$B$4:$L$263,11,0),0)</f>
        <v>0</v>
      </c>
    </row>
    <row r="212" spans="1:12" ht="15" hidden="1" customHeight="1" x14ac:dyDescent="0.2">
      <c r="A212" s="80" t="s">
        <v>229</v>
      </c>
      <c r="B212" s="103"/>
      <c r="C212" s="81">
        <f>IFERROR(VLOOKUP(B212,'Egyéni lista'!$B$4:$L$263,2,0),0)</f>
        <v>0</v>
      </c>
      <c r="D212" s="82">
        <f>IFERROR(VLOOKUP(B212,'Egyéni lista'!$B$4:$L$263,3,0),0)</f>
        <v>0</v>
      </c>
      <c r="E212" s="7">
        <f>IFERROR(VLOOKUP(B212,'Egyéni lista'!$B$4:$L$263,4,0),0)</f>
        <v>0</v>
      </c>
      <c r="F212" s="7">
        <f>IFERROR(VLOOKUP(B212,'Egyéni lista'!$B$4:$L$263,5,0),0)</f>
        <v>0</v>
      </c>
      <c r="G212" s="7">
        <f>IFERROR(VLOOKUP(B212,'Egyéni lista'!$B$4:$L$263,6,0),0)</f>
        <v>0</v>
      </c>
      <c r="H212" s="7">
        <f>IFERROR(VLOOKUP(B212,'Egyéni lista'!$B$4:$L$263,7,0),0)</f>
        <v>0</v>
      </c>
      <c r="I212" s="124">
        <f>IFERROR(VLOOKUP(B212,'Egyéni lista'!$B$4:$L$263,8,0),0)</f>
        <v>0</v>
      </c>
      <c r="J212" s="132">
        <f>IFERROR(VLOOKUP(B212,'Egyéni lista'!$B$4:$L$263,9,0),0)</f>
        <v>0</v>
      </c>
      <c r="K212" s="26">
        <f>IFERROR(VLOOKUP(B212,'Egyéni lista'!$B$4:$L$263,10,0),0)</f>
        <v>0</v>
      </c>
      <c r="L212" s="87">
        <f>IFERROR(VLOOKUP(B212,'Egyéni lista'!$B$4:$L$263,11,0),0)</f>
        <v>0</v>
      </c>
    </row>
    <row r="213" spans="1:12" ht="15" hidden="1" customHeight="1" x14ac:dyDescent="0.2">
      <c r="A213" s="80" t="s">
        <v>230</v>
      </c>
      <c r="B213" s="103"/>
      <c r="C213" s="81">
        <f>IFERROR(VLOOKUP(B213,'Egyéni lista'!$B$4:$L$263,2,0),0)</f>
        <v>0</v>
      </c>
      <c r="D213" s="82">
        <f>IFERROR(VLOOKUP(B213,'Egyéni lista'!$B$4:$L$263,3,0),0)</f>
        <v>0</v>
      </c>
      <c r="E213" s="7">
        <f>IFERROR(VLOOKUP(B213,'Egyéni lista'!$B$4:$L$263,4,0),0)</f>
        <v>0</v>
      </c>
      <c r="F213" s="7">
        <f>IFERROR(VLOOKUP(B213,'Egyéni lista'!$B$4:$L$263,5,0),0)</f>
        <v>0</v>
      </c>
      <c r="G213" s="7">
        <f>IFERROR(VLOOKUP(B213,'Egyéni lista'!$B$4:$L$263,6,0),0)</f>
        <v>0</v>
      </c>
      <c r="H213" s="7">
        <f>IFERROR(VLOOKUP(B213,'Egyéni lista'!$B$4:$L$263,7,0),0)</f>
        <v>0</v>
      </c>
      <c r="I213" s="124">
        <f>IFERROR(VLOOKUP(B213,'Egyéni lista'!$B$4:$L$263,8,0),0)</f>
        <v>0</v>
      </c>
      <c r="J213" s="132">
        <f>IFERROR(VLOOKUP(B213,'Egyéni lista'!$B$4:$L$263,9,0),0)</f>
        <v>0</v>
      </c>
      <c r="K213" s="26">
        <f>IFERROR(VLOOKUP(B213,'Egyéni lista'!$B$4:$L$263,10,0),0)</f>
        <v>0</v>
      </c>
      <c r="L213" s="87">
        <f>IFERROR(VLOOKUP(B213,'Egyéni lista'!$B$4:$L$263,11,0),0)</f>
        <v>0</v>
      </c>
    </row>
    <row r="214" spans="1:12" ht="15" hidden="1" customHeight="1" x14ac:dyDescent="0.2">
      <c r="A214" s="80" t="s">
        <v>231</v>
      </c>
      <c r="B214" s="103"/>
      <c r="C214" s="81">
        <f>IFERROR(VLOOKUP(B214,'Egyéni lista'!$B$4:$L$263,2,0),0)</f>
        <v>0</v>
      </c>
      <c r="D214" s="82">
        <f>IFERROR(VLOOKUP(B214,'Egyéni lista'!$B$4:$L$263,3,0),0)</f>
        <v>0</v>
      </c>
      <c r="E214" s="7">
        <f>IFERROR(VLOOKUP(B214,'Egyéni lista'!$B$4:$L$263,4,0),0)</f>
        <v>0</v>
      </c>
      <c r="F214" s="7">
        <f>IFERROR(VLOOKUP(B214,'Egyéni lista'!$B$4:$L$263,5,0),0)</f>
        <v>0</v>
      </c>
      <c r="G214" s="7">
        <f>IFERROR(VLOOKUP(B214,'Egyéni lista'!$B$4:$L$263,6,0),0)</f>
        <v>0</v>
      </c>
      <c r="H214" s="7">
        <f>IFERROR(VLOOKUP(B214,'Egyéni lista'!$B$4:$L$263,7,0),0)</f>
        <v>0</v>
      </c>
      <c r="I214" s="124">
        <f>IFERROR(VLOOKUP(B214,'Egyéni lista'!$B$4:$L$263,8,0),0)</f>
        <v>0</v>
      </c>
      <c r="J214" s="132">
        <f>IFERROR(VLOOKUP(B214,'Egyéni lista'!$B$4:$L$263,9,0),0)</f>
        <v>0</v>
      </c>
      <c r="K214" s="26">
        <f>IFERROR(VLOOKUP(B214,'Egyéni lista'!$B$4:$L$263,10,0),0)</f>
        <v>0</v>
      </c>
      <c r="L214" s="87">
        <f>IFERROR(VLOOKUP(B214,'Egyéni lista'!$B$4:$L$263,11,0),0)</f>
        <v>0</v>
      </c>
    </row>
    <row r="215" spans="1:12" ht="15.75" hidden="1" customHeight="1" x14ac:dyDescent="0.2">
      <c r="A215" s="80" t="s">
        <v>232</v>
      </c>
      <c r="B215" s="103"/>
      <c r="C215" s="81">
        <f>IFERROR(VLOOKUP(B215,'Egyéni lista'!$B$4:$L$263,2,0),0)</f>
        <v>0</v>
      </c>
      <c r="D215" s="82">
        <f>IFERROR(VLOOKUP(B215,'Egyéni lista'!$B$4:$L$263,3,0),0)</f>
        <v>0</v>
      </c>
      <c r="E215" s="7">
        <f>IFERROR(VLOOKUP(B215,'Egyéni lista'!$B$4:$L$263,4,0),0)</f>
        <v>0</v>
      </c>
      <c r="F215" s="7">
        <f>IFERROR(VLOOKUP(B215,'Egyéni lista'!$B$4:$L$263,5,0),0)</f>
        <v>0</v>
      </c>
      <c r="G215" s="7">
        <f>IFERROR(VLOOKUP(B215,'Egyéni lista'!$B$4:$L$263,6,0),0)</f>
        <v>0</v>
      </c>
      <c r="H215" s="7">
        <f>IFERROR(VLOOKUP(B215,'Egyéni lista'!$B$4:$L$263,7,0),0)</f>
        <v>0</v>
      </c>
      <c r="I215" s="124">
        <f>IFERROR(VLOOKUP(B215,'Egyéni lista'!$B$4:$L$263,8,0),0)</f>
        <v>0</v>
      </c>
      <c r="J215" s="132">
        <f>IFERROR(VLOOKUP(B215,'Egyéni lista'!$B$4:$L$263,9,0),0)</f>
        <v>0</v>
      </c>
      <c r="K215" s="26">
        <f>IFERROR(VLOOKUP(B215,'Egyéni lista'!$B$4:$L$263,10,0),0)</f>
        <v>0</v>
      </c>
      <c r="L215" s="87">
        <f>IFERROR(VLOOKUP(B215,'Egyéni lista'!$B$4:$L$263,11,0),0)</f>
        <v>0</v>
      </c>
    </row>
    <row r="216" spans="1:12" ht="15" hidden="1" customHeight="1" x14ac:dyDescent="0.2">
      <c r="A216" s="80" t="s">
        <v>233</v>
      </c>
      <c r="B216" s="103"/>
      <c r="C216" s="81">
        <f>IFERROR(VLOOKUP(B216,'Egyéni lista'!$B$4:$L$263,2,0),0)</f>
        <v>0</v>
      </c>
      <c r="D216" s="82">
        <f>IFERROR(VLOOKUP(B216,'Egyéni lista'!$B$4:$L$263,3,0),0)</f>
        <v>0</v>
      </c>
      <c r="E216" s="7">
        <f>IFERROR(VLOOKUP(B216,'Egyéni lista'!$B$4:$L$263,4,0),0)</f>
        <v>0</v>
      </c>
      <c r="F216" s="7">
        <f>IFERROR(VLOOKUP(B216,'Egyéni lista'!$B$4:$L$263,5,0),0)</f>
        <v>0</v>
      </c>
      <c r="G216" s="7">
        <f>IFERROR(VLOOKUP(B216,'Egyéni lista'!$B$4:$L$263,6,0),0)</f>
        <v>0</v>
      </c>
      <c r="H216" s="7">
        <f>IFERROR(VLOOKUP(B216,'Egyéni lista'!$B$4:$L$263,7,0),0)</f>
        <v>0</v>
      </c>
      <c r="I216" s="124">
        <f>IFERROR(VLOOKUP(B216,'Egyéni lista'!$B$4:$L$263,8,0),0)</f>
        <v>0</v>
      </c>
      <c r="J216" s="132">
        <f>IFERROR(VLOOKUP(B216,'Egyéni lista'!$B$4:$L$263,9,0),0)</f>
        <v>0</v>
      </c>
      <c r="K216" s="26">
        <f>IFERROR(VLOOKUP(B216,'Egyéni lista'!$B$4:$L$263,10,0),0)</f>
        <v>0</v>
      </c>
      <c r="L216" s="87">
        <f>IFERROR(VLOOKUP(B216,'Egyéni lista'!$B$4:$L$263,11,0),0)</f>
        <v>0</v>
      </c>
    </row>
    <row r="217" spans="1:12" ht="15" hidden="1" customHeight="1" x14ac:dyDescent="0.2">
      <c r="A217" s="80" t="s">
        <v>234</v>
      </c>
      <c r="B217" s="103"/>
      <c r="C217" s="81">
        <f>IFERROR(VLOOKUP(B217,'Egyéni lista'!$B$4:$L$263,2,0),0)</f>
        <v>0</v>
      </c>
      <c r="D217" s="82">
        <f>IFERROR(VLOOKUP(B217,'Egyéni lista'!$B$4:$L$263,3,0),0)</f>
        <v>0</v>
      </c>
      <c r="E217" s="7">
        <f>IFERROR(VLOOKUP(B217,'Egyéni lista'!$B$4:$L$263,4,0),0)</f>
        <v>0</v>
      </c>
      <c r="F217" s="7">
        <f>IFERROR(VLOOKUP(B217,'Egyéni lista'!$B$4:$L$263,5,0),0)</f>
        <v>0</v>
      </c>
      <c r="G217" s="7">
        <f>IFERROR(VLOOKUP(B217,'Egyéni lista'!$B$4:$L$263,6,0),0)</f>
        <v>0</v>
      </c>
      <c r="H217" s="7">
        <f>IFERROR(VLOOKUP(B217,'Egyéni lista'!$B$4:$L$263,7,0),0)</f>
        <v>0</v>
      </c>
      <c r="I217" s="124">
        <f>IFERROR(VLOOKUP(B217,'Egyéni lista'!$B$4:$L$263,8,0),0)</f>
        <v>0</v>
      </c>
      <c r="J217" s="132">
        <f>IFERROR(VLOOKUP(B217,'Egyéni lista'!$B$4:$L$263,9,0),0)</f>
        <v>0</v>
      </c>
      <c r="K217" s="26">
        <f>IFERROR(VLOOKUP(B217,'Egyéni lista'!$B$4:$L$263,10,0),0)</f>
        <v>0</v>
      </c>
      <c r="L217" s="87">
        <f>IFERROR(VLOOKUP(B217,'Egyéni lista'!$B$4:$L$263,11,0),0)</f>
        <v>0</v>
      </c>
    </row>
    <row r="218" spans="1:12" ht="15" hidden="1" customHeight="1" x14ac:dyDescent="0.2">
      <c r="A218" s="80" t="s">
        <v>235</v>
      </c>
      <c r="B218" s="103"/>
      <c r="C218" s="81">
        <f>IFERROR(VLOOKUP(B218,'Egyéni lista'!$B$4:$L$263,2,0),0)</f>
        <v>0</v>
      </c>
      <c r="D218" s="82">
        <f>IFERROR(VLOOKUP(B218,'Egyéni lista'!$B$4:$L$263,3,0),0)</f>
        <v>0</v>
      </c>
      <c r="E218" s="7">
        <f>IFERROR(VLOOKUP(B218,'Egyéni lista'!$B$4:$L$263,4,0),0)</f>
        <v>0</v>
      </c>
      <c r="F218" s="7">
        <f>IFERROR(VLOOKUP(B218,'Egyéni lista'!$B$4:$L$263,5,0),0)</f>
        <v>0</v>
      </c>
      <c r="G218" s="7">
        <f>IFERROR(VLOOKUP(B218,'Egyéni lista'!$B$4:$L$263,6,0),0)</f>
        <v>0</v>
      </c>
      <c r="H218" s="7">
        <f>IFERROR(VLOOKUP(B218,'Egyéni lista'!$B$4:$L$263,7,0),0)</f>
        <v>0</v>
      </c>
      <c r="I218" s="124">
        <f>IFERROR(VLOOKUP(B218,'Egyéni lista'!$B$4:$L$263,8,0),0)</f>
        <v>0</v>
      </c>
      <c r="J218" s="132">
        <f>IFERROR(VLOOKUP(B218,'Egyéni lista'!$B$4:$L$263,9,0),0)</f>
        <v>0</v>
      </c>
      <c r="K218" s="26">
        <f>IFERROR(VLOOKUP(B218,'Egyéni lista'!$B$4:$L$263,10,0),0)</f>
        <v>0</v>
      </c>
      <c r="L218" s="87">
        <f>IFERROR(VLOOKUP(B218,'Egyéni lista'!$B$4:$L$263,11,0),0)</f>
        <v>0</v>
      </c>
    </row>
    <row r="219" spans="1:12" ht="15.75" hidden="1" customHeight="1" x14ac:dyDescent="0.2">
      <c r="A219" s="80" t="s">
        <v>236</v>
      </c>
      <c r="B219" s="103"/>
      <c r="C219" s="81">
        <f>IFERROR(VLOOKUP(B219,'Egyéni lista'!$B$4:$L$263,2,0),0)</f>
        <v>0</v>
      </c>
      <c r="D219" s="82">
        <f>IFERROR(VLOOKUP(B219,'Egyéni lista'!$B$4:$L$263,3,0),0)</f>
        <v>0</v>
      </c>
      <c r="E219" s="7">
        <f>IFERROR(VLOOKUP(B219,'Egyéni lista'!$B$4:$L$263,4,0),0)</f>
        <v>0</v>
      </c>
      <c r="F219" s="7">
        <f>IFERROR(VLOOKUP(B219,'Egyéni lista'!$B$4:$L$263,5,0),0)</f>
        <v>0</v>
      </c>
      <c r="G219" s="7">
        <f>IFERROR(VLOOKUP(B219,'Egyéni lista'!$B$4:$L$263,6,0),0)</f>
        <v>0</v>
      </c>
      <c r="H219" s="7">
        <f>IFERROR(VLOOKUP(B219,'Egyéni lista'!$B$4:$L$263,7,0),0)</f>
        <v>0</v>
      </c>
      <c r="I219" s="124">
        <f>IFERROR(VLOOKUP(B219,'Egyéni lista'!$B$4:$L$263,8,0),0)</f>
        <v>0</v>
      </c>
      <c r="J219" s="132">
        <f>IFERROR(VLOOKUP(B219,'Egyéni lista'!$B$4:$L$263,9,0),0)</f>
        <v>0</v>
      </c>
      <c r="K219" s="26">
        <f>IFERROR(VLOOKUP(B219,'Egyéni lista'!$B$4:$L$263,10,0),0)</f>
        <v>0</v>
      </c>
      <c r="L219" s="87">
        <f>IFERROR(VLOOKUP(B219,'Egyéni lista'!$B$4:$L$263,11,0),0)</f>
        <v>0</v>
      </c>
    </row>
    <row r="220" spans="1:12" ht="15" hidden="1" customHeight="1" x14ac:dyDescent="0.2">
      <c r="A220" s="80" t="s">
        <v>237</v>
      </c>
      <c r="B220" s="103"/>
      <c r="C220" s="81">
        <f>IFERROR(VLOOKUP(B220,'Egyéni lista'!$B$4:$L$263,2,0),0)</f>
        <v>0</v>
      </c>
      <c r="D220" s="82">
        <f>IFERROR(VLOOKUP(B220,'Egyéni lista'!$B$4:$L$263,3,0),0)</f>
        <v>0</v>
      </c>
      <c r="E220" s="7">
        <f>IFERROR(VLOOKUP(B220,'Egyéni lista'!$B$4:$L$263,4,0),0)</f>
        <v>0</v>
      </c>
      <c r="F220" s="7">
        <f>IFERROR(VLOOKUP(B220,'Egyéni lista'!$B$4:$L$263,5,0),0)</f>
        <v>0</v>
      </c>
      <c r="G220" s="7">
        <f>IFERROR(VLOOKUP(B220,'Egyéni lista'!$B$4:$L$263,6,0),0)</f>
        <v>0</v>
      </c>
      <c r="H220" s="7">
        <f>IFERROR(VLOOKUP(B220,'Egyéni lista'!$B$4:$L$263,7,0),0)</f>
        <v>0</v>
      </c>
      <c r="I220" s="124">
        <f>IFERROR(VLOOKUP(B220,'Egyéni lista'!$B$4:$L$263,8,0),0)</f>
        <v>0</v>
      </c>
      <c r="J220" s="132">
        <f>IFERROR(VLOOKUP(B220,'Egyéni lista'!$B$4:$L$263,9,0),0)</f>
        <v>0</v>
      </c>
      <c r="K220" s="26">
        <f>IFERROR(VLOOKUP(B220,'Egyéni lista'!$B$4:$L$263,10,0),0)</f>
        <v>0</v>
      </c>
      <c r="L220" s="87">
        <f>IFERROR(VLOOKUP(B220,'Egyéni lista'!$B$4:$L$263,11,0),0)</f>
        <v>0</v>
      </c>
    </row>
    <row r="221" spans="1:12" ht="15" hidden="1" customHeight="1" x14ac:dyDescent="0.2">
      <c r="A221" s="80" t="s">
        <v>238</v>
      </c>
      <c r="B221" s="103"/>
      <c r="C221" s="81">
        <f>IFERROR(VLOOKUP(B221,'Egyéni lista'!$B$4:$L$263,2,0),0)</f>
        <v>0</v>
      </c>
      <c r="D221" s="82">
        <f>IFERROR(VLOOKUP(B221,'Egyéni lista'!$B$4:$L$263,3,0),0)</f>
        <v>0</v>
      </c>
      <c r="E221" s="7">
        <f>IFERROR(VLOOKUP(B221,'Egyéni lista'!$B$4:$L$263,4,0),0)</f>
        <v>0</v>
      </c>
      <c r="F221" s="7">
        <f>IFERROR(VLOOKUP(B221,'Egyéni lista'!$B$4:$L$263,5,0),0)</f>
        <v>0</v>
      </c>
      <c r="G221" s="7">
        <f>IFERROR(VLOOKUP(B221,'Egyéni lista'!$B$4:$L$263,6,0),0)</f>
        <v>0</v>
      </c>
      <c r="H221" s="7">
        <f>IFERROR(VLOOKUP(B221,'Egyéni lista'!$B$4:$L$263,7,0),0)</f>
        <v>0</v>
      </c>
      <c r="I221" s="124">
        <f>IFERROR(VLOOKUP(B221,'Egyéni lista'!$B$4:$L$263,8,0),0)</f>
        <v>0</v>
      </c>
      <c r="J221" s="132">
        <f>IFERROR(VLOOKUP(B221,'Egyéni lista'!$B$4:$L$263,9,0),0)</f>
        <v>0</v>
      </c>
      <c r="K221" s="26">
        <f>IFERROR(VLOOKUP(B221,'Egyéni lista'!$B$4:$L$263,10,0),0)</f>
        <v>0</v>
      </c>
      <c r="L221" s="87">
        <f>IFERROR(VLOOKUP(B221,'Egyéni lista'!$B$4:$L$263,11,0),0)</f>
        <v>0</v>
      </c>
    </row>
    <row r="222" spans="1:12" ht="15" hidden="1" customHeight="1" x14ac:dyDescent="0.2">
      <c r="A222" s="80" t="s">
        <v>239</v>
      </c>
      <c r="B222" s="103"/>
      <c r="C222" s="81">
        <f>IFERROR(VLOOKUP(B222,'Egyéni lista'!$B$4:$L$263,2,0),0)</f>
        <v>0</v>
      </c>
      <c r="D222" s="82">
        <f>IFERROR(VLOOKUP(B222,'Egyéni lista'!$B$4:$L$263,3,0),0)</f>
        <v>0</v>
      </c>
      <c r="E222" s="7">
        <f>IFERROR(VLOOKUP(B222,'Egyéni lista'!$B$4:$L$263,4,0),0)</f>
        <v>0</v>
      </c>
      <c r="F222" s="7">
        <f>IFERROR(VLOOKUP(B222,'Egyéni lista'!$B$4:$L$263,5,0),0)</f>
        <v>0</v>
      </c>
      <c r="G222" s="7">
        <f>IFERROR(VLOOKUP(B222,'Egyéni lista'!$B$4:$L$263,6,0),0)</f>
        <v>0</v>
      </c>
      <c r="H222" s="7">
        <f>IFERROR(VLOOKUP(B222,'Egyéni lista'!$B$4:$L$263,7,0),0)</f>
        <v>0</v>
      </c>
      <c r="I222" s="124">
        <f>IFERROR(VLOOKUP(B222,'Egyéni lista'!$B$4:$L$263,8,0),0)</f>
        <v>0</v>
      </c>
      <c r="J222" s="132">
        <f>IFERROR(VLOOKUP(B222,'Egyéni lista'!$B$4:$L$263,9,0),0)</f>
        <v>0</v>
      </c>
      <c r="K222" s="26">
        <f>IFERROR(VLOOKUP(B222,'Egyéni lista'!$B$4:$L$263,10,0),0)</f>
        <v>0</v>
      </c>
      <c r="L222" s="87">
        <f>IFERROR(VLOOKUP(B222,'Egyéni lista'!$B$4:$L$263,11,0),0)</f>
        <v>0</v>
      </c>
    </row>
    <row r="223" spans="1:12" ht="15.75" hidden="1" customHeight="1" x14ac:dyDescent="0.2">
      <c r="A223" s="80" t="s">
        <v>240</v>
      </c>
      <c r="B223" s="103"/>
      <c r="C223" s="81">
        <f>IFERROR(VLOOKUP(B223,'Egyéni lista'!$B$4:$L$263,2,0),0)</f>
        <v>0</v>
      </c>
      <c r="D223" s="82">
        <f>IFERROR(VLOOKUP(B223,'Egyéni lista'!$B$4:$L$263,3,0),0)</f>
        <v>0</v>
      </c>
      <c r="E223" s="7">
        <f>IFERROR(VLOOKUP(B223,'Egyéni lista'!$B$4:$L$263,4,0),0)</f>
        <v>0</v>
      </c>
      <c r="F223" s="7">
        <f>IFERROR(VLOOKUP(B223,'Egyéni lista'!$B$4:$L$263,5,0),0)</f>
        <v>0</v>
      </c>
      <c r="G223" s="7">
        <f>IFERROR(VLOOKUP(B223,'Egyéni lista'!$B$4:$L$263,6,0),0)</f>
        <v>0</v>
      </c>
      <c r="H223" s="7">
        <f>IFERROR(VLOOKUP(B223,'Egyéni lista'!$B$4:$L$263,7,0),0)</f>
        <v>0</v>
      </c>
      <c r="I223" s="124">
        <f>IFERROR(VLOOKUP(B223,'Egyéni lista'!$B$4:$L$263,8,0),0)</f>
        <v>0</v>
      </c>
      <c r="J223" s="132">
        <f>IFERROR(VLOOKUP(B223,'Egyéni lista'!$B$4:$L$263,9,0),0)</f>
        <v>0</v>
      </c>
      <c r="K223" s="26">
        <f>IFERROR(VLOOKUP(B223,'Egyéni lista'!$B$4:$L$263,10,0),0)</f>
        <v>0</v>
      </c>
      <c r="L223" s="87">
        <f>IFERROR(VLOOKUP(B223,'Egyéni lista'!$B$4:$L$263,11,0),0)</f>
        <v>0</v>
      </c>
    </row>
    <row r="224" spans="1:12" ht="15" hidden="1" customHeight="1" x14ac:dyDescent="0.2">
      <c r="A224" s="80" t="s">
        <v>241</v>
      </c>
      <c r="B224" s="103"/>
      <c r="C224" s="81">
        <f>IFERROR(VLOOKUP(B224,'Egyéni lista'!$B$4:$L$263,2,0),0)</f>
        <v>0</v>
      </c>
      <c r="D224" s="82">
        <f>IFERROR(VLOOKUP(B224,'Egyéni lista'!$B$4:$L$263,3,0),0)</f>
        <v>0</v>
      </c>
      <c r="E224" s="7">
        <f>IFERROR(VLOOKUP(B224,'Egyéni lista'!$B$4:$L$263,4,0),0)</f>
        <v>0</v>
      </c>
      <c r="F224" s="7">
        <f>IFERROR(VLOOKUP(B224,'Egyéni lista'!$B$4:$L$263,5,0),0)</f>
        <v>0</v>
      </c>
      <c r="G224" s="7">
        <f>IFERROR(VLOOKUP(B224,'Egyéni lista'!$B$4:$L$263,6,0),0)</f>
        <v>0</v>
      </c>
      <c r="H224" s="7">
        <f>IFERROR(VLOOKUP(B224,'Egyéni lista'!$B$4:$L$263,7,0),0)</f>
        <v>0</v>
      </c>
      <c r="I224" s="124">
        <f>IFERROR(VLOOKUP(B224,'Egyéni lista'!$B$4:$L$263,8,0),0)</f>
        <v>0</v>
      </c>
      <c r="J224" s="132">
        <f>IFERROR(VLOOKUP(B224,'Egyéni lista'!$B$4:$L$263,9,0),0)</f>
        <v>0</v>
      </c>
      <c r="K224" s="26">
        <f>IFERROR(VLOOKUP(B224,'Egyéni lista'!$B$4:$L$263,10,0),0)</f>
        <v>0</v>
      </c>
      <c r="L224" s="87">
        <f>IFERROR(VLOOKUP(B224,'Egyéni lista'!$B$4:$L$263,11,0),0)</f>
        <v>0</v>
      </c>
    </row>
    <row r="225" spans="1:12" ht="15" hidden="1" customHeight="1" x14ac:dyDescent="0.2">
      <c r="A225" s="80" t="s">
        <v>242</v>
      </c>
      <c r="B225" s="103"/>
      <c r="C225" s="81">
        <f>IFERROR(VLOOKUP(B225,'Egyéni lista'!$B$4:$L$263,2,0),0)</f>
        <v>0</v>
      </c>
      <c r="D225" s="82">
        <f>IFERROR(VLOOKUP(B225,'Egyéni lista'!$B$4:$L$263,3,0),0)</f>
        <v>0</v>
      </c>
      <c r="E225" s="7">
        <f>IFERROR(VLOOKUP(B225,'Egyéni lista'!$B$4:$L$263,4,0),0)</f>
        <v>0</v>
      </c>
      <c r="F225" s="7">
        <f>IFERROR(VLOOKUP(B225,'Egyéni lista'!$B$4:$L$263,5,0),0)</f>
        <v>0</v>
      </c>
      <c r="G225" s="7">
        <f>IFERROR(VLOOKUP(B225,'Egyéni lista'!$B$4:$L$263,6,0),0)</f>
        <v>0</v>
      </c>
      <c r="H225" s="7">
        <f>IFERROR(VLOOKUP(B225,'Egyéni lista'!$B$4:$L$263,7,0),0)</f>
        <v>0</v>
      </c>
      <c r="I225" s="124">
        <f>IFERROR(VLOOKUP(B225,'Egyéni lista'!$B$4:$L$263,8,0),0)</f>
        <v>0</v>
      </c>
      <c r="J225" s="132">
        <f>IFERROR(VLOOKUP(B225,'Egyéni lista'!$B$4:$L$263,9,0),0)</f>
        <v>0</v>
      </c>
      <c r="K225" s="26">
        <f>IFERROR(VLOOKUP(B225,'Egyéni lista'!$B$4:$L$263,10,0),0)</f>
        <v>0</v>
      </c>
      <c r="L225" s="87">
        <f>IFERROR(VLOOKUP(B225,'Egyéni lista'!$B$4:$L$263,11,0),0)</f>
        <v>0</v>
      </c>
    </row>
    <row r="226" spans="1:12" ht="15" hidden="1" customHeight="1" x14ac:dyDescent="0.2">
      <c r="A226" s="80" t="s">
        <v>243</v>
      </c>
      <c r="B226" s="103"/>
      <c r="C226" s="81">
        <f>IFERROR(VLOOKUP(B226,'Egyéni lista'!$B$4:$L$263,2,0),0)</f>
        <v>0</v>
      </c>
      <c r="D226" s="82">
        <f>IFERROR(VLOOKUP(B226,'Egyéni lista'!$B$4:$L$263,3,0),0)</f>
        <v>0</v>
      </c>
      <c r="E226" s="7">
        <f>IFERROR(VLOOKUP(B226,'Egyéni lista'!$B$4:$L$263,4,0),0)</f>
        <v>0</v>
      </c>
      <c r="F226" s="7">
        <f>IFERROR(VLOOKUP(B226,'Egyéni lista'!$B$4:$L$263,5,0),0)</f>
        <v>0</v>
      </c>
      <c r="G226" s="7">
        <f>IFERROR(VLOOKUP(B226,'Egyéni lista'!$B$4:$L$263,6,0),0)</f>
        <v>0</v>
      </c>
      <c r="H226" s="7">
        <f>IFERROR(VLOOKUP(B226,'Egyéni lista'!$B$4:$L$263,7,0),0)</f>
        <v>0</v>
      </c>
      <c r="I226" s="124">
        <f>IFERROR(VLOOKUP(B226,'Egyéni lista'!$B$4:$L$263,8,0),0)</f>
        <v>0</v>
      </c>
      <c r="J226" s="132">
        <f>IFERROR(VLOOKUP(B226,'Egyéni lista'!$B$4:$L$263,9,0),0)</f>
        <v>0</v>
      </c>
      <c r="K226" s="26">
        <f>IFERROR(VLOOKUP(B226,'Egyéni lista'!$B$4:$L$263,10,0),0)</f>
        <v>0</v>
      </c>
      <c r="L226" s="87">
        <f>IFERROR(VLOOKUP(B226,'Egyéni lista'!$B$4:$L$263,11,0),0)</f>
        <v>0</v>
      </c>
    </row>
    <row r="227" spans="1:12" ht="15.75" hidden="1" customHeight="1" x14ac:dyDescent="0.2">
      <c r="A227" s="80" t="s">
        <v>244</v>
      </c>
      <c r="B227" s="103"/>
      <c r="C227" s="81">
        <f>IFERROR(VLOOKUP(B227,'Egyéni lista'!$B$4:$L$263,2,0),0)</f>
        <v>0</v>
      </c>
      <c r="D227" s="82">
        <f>IFERROR(VLOOKUP(B227,'Egyéni lista'!$B$4:$L$263,3,0),0)</f>
        <v>0</v>
      </c>
      <c r="E227" s="7">
        <f>IFERROR(VLOOKUP(B227,'Egyéni lista'!$B$4:$L$263,4,0),0)</f>
        <v>0</v>
      </c>
      <c r="F227" s="7">
        <f>IFERROR(VLOOKUP(B227,'Egyéni lista'!$B$4:$L$263,5,0),0)</f>
        <v>0</v>
      </c>
      <c r="G227" s="7">
        <f>IFERROR(VLOOKUP(B227,'Egyéni lista'!$B$4:$L$263,6,0),0)</f>
        <v>0</v>
      </c>
      <c r="H227" s="7">
        <f>IFERROR(VLOOKUP(B227,'Egyéni lista'!$B$4:$L$263,7,0),0)</f>
        <v>0</v>
      </c>
      <c r="I227" s="124">
        <f>IFERROR(VLOOKUP(B227,'Egyéni lista'!$B$4:$L$263,8,0),0)</f>
        <v>0</v>
      </c>
      <c r="J227" s="132">
        <f>IFERROR(VLOOKUP(B227,'Egyéni lista'!$B$4:$L$263,9,0),0)</f>
        <v>0</v>
      </c>
      <c r="K227" s="26">
        <f>IFERROR(VLOOKUP(B227,'Egyéni lista'!$B$4:$L$263,10,0),0)</f>
        <v>0</v>
      </c>
      <c r="L227" s="87">
        <f>IFERROR(VLOOKUP(B227,'Egyéni lista'!$B$4:$L$263,11,0),0)</f>
        <v>0</v>
      </c>
    </row>
    <row r="228" spans="1:12" ht="15" hidden="1" customHeight="1" x14ac:dyDescent="0.2">
      <c r="A228" s="80" t="s">
        <v>245</v>
      </c>
      <c r="B228" s="103"/>
      <c r="C228" s="81">
        <f>IFERROR(VLOOKUP(B228,'Egyéni lista'!$B$4:$L$263,2,0),0)</f>
        <v>0</v>
      </c>
      <c r="D228" s="82">
        <f>IFERROR(VLOOKUP(B228,'Egyéni lista'!$B$4:$L$263,3,0),0)</f>
        <v>0</v>
      </c>
      <c r="E228" s="7">
        <f>IFERROR(VLOOKUP(B228,'Egyéni lista'!$B$4:$L$263,4,0),0)</f>
        <v>0</v>
      </c>
      <c r="F228" s="7">
        <f>IFERROR(VLOOKUP(B228,'Egyéni lista'!$B$4:$L$263,5,0),0)</f>
        <v>0</v>
      </c>
      <c r="G228" s="7">
        <f>IFERROR(VLOOKUP(B228,'Egyéni lista'!$B$4:$L$263,6,0),0)</f>
        <v>0</v>
      </c>
      <c r="H228" s="7">
        <f>IFERROR(VLOOKUP(B228,'Egyéni lista'!$B$4:$L$263,7,0),0)</f>
        <v>0</v>
      </c>
      <c r="I228" s="124">
        <f>IFERROR(VLOOKUP(B228,'Egyéni lista'!$B$4:$L$263,8,0),0)</f>
        <v>0</v>
      </c>
      <c r="J228" s="132">
        <f>IFERROR(VLOOKUP(B228,'Egyéni lista'!$B$4:$L$263,9,0),0)</f>
        <v>0</v>
      </c>
      <c r="K228" s="26">
        <f>IFERROR(VLOOKUP(B228,'Egyéni lista'!$B$4:$L$263,10,0),0)</f>
        <v>0</v>
      </c>
      <c r="L228" s="87">
        <f>IFERROR(VLOOKUP(B228,'Egyéni lista'!$B$4:$L$263,11,0),0)</f>
        <v>0</v>
      </c>
    </row>
    <row r="229" spans="1:12" ht="15" hidden="1" customHeight="1" x14ac:dyDescent="0.2">
      <c r="A229" s="80" t="s">
        <v>246</v>
      </c>
      <c r="B229" s="103"/>
      <c r="C229" s="81">
        <f>IFERROR(VLOOKUP(B229,'Egyéni lista'!$B$4:$L$263,2,0),0)</f>
        <v>0</v>
      </c>
      <c r="D229" s="82">
        <f>IFERROR(VLOOKUP(B229,'Egyéni lista'!$B$4:$L$263,3,0),0)</f>
        <v>0</v>
      </c>
      <c r="E229" s="7">
        <f>IFERROR(VLOOKUP(B229,'Egyéni lista'!$B$4:$L$263,4,0),0)</f>
        <v>0</v>
      </c>
      <c r="F229" s="7">
        <f>IFERROR(VLOOKUP(B229,'Egyéni lista'!$B$4:$L$263,5,0),0)</f>
        <v>0</v>
      </c>
      <c r="G229" s="7">
        <f>IFERROR(VLOOKUP(B229,'Egyéni lista'!$B$4:$L$263,6,0),0)</f>
        <v>0</v>
      </c>
      <c r="H229" s="7">
        <f>IFERROR(VLOOKUP(B229,'Egyéni lista'!$B$4:$L$263,7,0),0)</f>
        <v>0</v>
      </c>
      <c r="I229" s="124">
        <f>IFERROR(VLOOKUP(B229,'Egyéni lista'!$B$4:$L$263,8,0),0)</f>
        <v>0</v>
      </c>
      <c r="J229" s="132">
        <f>IFERROR(VLOOKUP(B229,'Egyéni lista'!$B$4:$L$263,9,0),0)</f>
        <v>0</v>
      </c>
      <c r="K229" s="26">
        <f>IFERROR(VLOOKUP(B229,'Egyéni lista'!$B$4:$L$263,10,0),0)</f>
        <v>0</v>
      </c>
      <c r="L229" s="87">
        <f>IFERROR(VLOOKUP(B229,'Egyéni lista'!$B$4:$L$263,11,0),0)</f>
        <v>0</v>
      </c>
    </row>
    <row r="230" spans="1:12" ht="15" hidden="1" customHeight="1" x14ac:dyDescent="0.2">
      <c r="A230" s="80" t="s">
        <v>247</v>
      </c>
      <c r="B230" s="103"/>
      <c r="C230" s="81">
        <f>IFERROR(VLOOKUP(B230,'Egyéni lista'!$B$4:$L$263,2,0),0)</f>
        <v>0</v>
      </c>
      <c r="D230" s="82">
        <f>IFERROR(VLOOKUP(B230,'Egyéni lista'!$B$4:$L$263,3,0),0)</f>
        <v>0</v>
      </c>
      <c r="E230" s="7">
        <f>IFERROR(VLOOKUP(B230,'Egyéni lista'!$B$4:$L$263,4,0),0)</f>
        <v>0</v>
      </c>
      <c r="F230" s="7">
        <f>IFERROR(VLOOKUP(B230,'Egyéni lista'!$B$4:$L$263,5,0),0)</f>
        <v>0</v>
      </c>
      <c r="G230" s="7">
        <f>IFERROR(VLOOKUP(B230,'Egyéni lista'!$B$4:$L$263,6,0),0)</f>
        <v>0</v>
      </c>
      <c r="H230" s="7">
        <f>IFERROR(VLOOKUP(B230,'Egyéni lista'!$B$4:$L$263,7,0),0)</f>
        <v>0</v>
      </c>
      <c r="I230" s="124">
        <f>IFERROR(VLOOKUP(B230,'Egyéni lista'!$B$4:$L$263,8,0),0)</f>
        <v>0</v>
      </c>
      <c r="J230" s="132">
        <f>IFERROR(VLOOKUP(B230,'Egyéni lista'!$B$4:$L$263,9,0),0)</f>
        <v>0</v>
      </c>
      <c r="K230" s="26">
        <f>IFERROR(VLOOKUP(B230,'Egyéni lista'!$B$4:$L$263,10,0),0)</f>
        <v>0</v>
      </c>
      <c r="L230" s="87">
        <f>IFERROR(VLOOKUP(B230,'Egyéni lista'!$B$4:$L$263,11,0),0)</f>
        <v>0</v>
      </c>
    </row>
    <row r="231" spans="1:12" ht="15.75" hidden="1" customHeight="1" x14ac:dyDescent="0.2">
      <c r="A231" s="80" t="s">
        <v>248</v>
      </c>
      <c r="B231" s="103"/>
      <c r="C231" s="81">
        <f>IFERROR(VLOOKUP(B231,'Egyéni lista'!$B$4:$L$263,2,0),0)</f>
        <v>0</v>
      </c>
      <c r="D231" s="82">
        <f>IFERROR(VLOOKUP(B231,'Egyéni lista'!$B$4:$L$263,3,0),0)</f>
        <v>0</v>
      </c>
      <c r="E231" s="7">
        <f>IFERROR(VLOOKUP(B231,'Egyéni lista'!$B$4:$L$263,4,0),0)</f>
        <v>0</v>
      </c>
      <c r="F231" s="7">
        <f>IFERROR(VLOOKUP(B231,'Egyéni lista'!$B$4:$L$263,5,0),0)</f>
        <v>0</v>
      </c>
      <c r="G231" s="7">
        <f>IFERROR(VLOOKUP(B231,'Egyéni lista'!$B$4:$L$263,6,0),0)</f>
        <v>0</v>
      </c>
      <c r="H231" s="7">
        <f>IFERROR(VLOOKUP(B231,'Egyéni lista'!$B$4:$L$263,7,0),0)</f>
        <v>0</v>
      </c>
      <c r="I231" s="124">
        <f>IFERROR(VLOOKUP(B231,'Egyéni lista'!$B$4:$L$263,8,0),0)</f>
        <v>0</v>
      </c>
      <c r="J231" s="132">
        <f>IFERROR(VLOOKUP(B231,'Egyéni lista'!$B$4:$L$263,9,0),0)</f>
        <v>0</v>
      </c>
      <c r="K231" s="26">
        <f>IFERROR(VLOOKUP(B231,'Egyéni lista'!$B$4:$L$263,10,0),0)</f>
        <v>0</v>
      </c>
      <c r="L231" s="87">
        <f>IFERROR(VLOOKUP(B231,'Egyéni lista'!$B$4:$L$263,11,0),0)</f>
        <v>0</v>
      </c>
    </row>
    <row r="232" spans="1:12" ht="15" hidden="1" customHeight="1" x14ac:dyDescent="0.2">
      <c r="A232" s="80" t="s">
        <v>249</v>
      </c>
      <c r="B232" s="103"/>
      <c r="C232" s="81">
        <f>IFERROR(VLOOKUP(B232,'Egyéni lista'!$B$4:$L$263,2,0),0)</f>
        <v>0</v>
      </c>
      <c r="D232" s="82">
        <f>IFERROR(VLOOKUP(B232,'Egyéni lista'!$B$4:$L$263,3,0),0)</f>
        <v>0</v>
      </c>
      <c r="E232" s="7">
        <f>IFERROR(VLOOKUP(B232,'Egyéni lista'!$B$4:$L$263,4,0),0)</f>
        <v>0</v>
      </c>
      <c r="F232" s="7">
        <f>IFERROR(VLOOKUP(B232,'Egyéni lista'!$B$4:$L$263,5,0),0)</f>
        <v>0</v>
      </c>
      <c r="G232" s="7">
        <f>IFERROR(VLOOKUP(B232,'Egyéni lista'!$B$4:$L$263,6,0),0)</f>
        <v>0</v>
      </c>
      <c r="H232" s="7">
        <f>IFERROR(VLOOKUP(B232,'Egyéni lista'!$B$4:$L$263,7,0),0)</f>
        <v>0</v>
      </c>
      <c r="I232" s="124">
        <f>IFERROR(VLOOKUP(B232,'Egyéni lista'!$B$4:$L$263,8,0),0)</f>
        <v>0</v>
      </c>
      <c r="J232" s="132">
        <f>IFERROR(VLOOKUP(B232,'Egyéni lista'!$B$4:$L$263,9,0),0)</f>
        <v>0</v>
      </c>
      <c r="K232" s="26">
        <f>IFERROR(VLOOKUP(B232,'Egyéni lista'!$B$4:$L$263,10,0),0)</f>
        <v>0</v>
      </c>
      <c r="L232" s="87">
        <f>IFERROR(VLOOKUP(B232,'Egyéni lista'!$B$4:$L$263,11,0),0)</f>
        <v>0</v>
      </c>
    </row>
    <row r="233" spans="1:12" ht="15" hidden="1" customHeight="1" x14ac:dyDescent="0.2">
      <c r="A233" s="80" t="s">
        <v>250</v>
      </c>
      <c r="B233" s="103"/>
      <c r="C233" s="81">
        <f>IFERROR(VLOOKUP(B233,'Egyéni lista'!$B$4:$L$263,2,0),0)</f>
        <v>0</v>
      </c>
      <c r="D233" s="82">
        <f>IFERROR(VLOOKUP(B233,'Egyéni lista'!$B$4:$L$263,3,0),0)</f>
        <v>0</v>
      </c>
      <c r="E233" s="7">
        <f>IFERROR(VLOOKUP(B233,'Egyéni lista'!$B$4:$L$263,4,0),0)</f>
        <v>0</v>
      </c>
      <c r="F233" s="7">
        <f>IFERROR(VLOOKUP(B233,'Egyéni lista'!$B$4:$L$263,5,0),0)</f>
        <v>0</v>
      </c>
      <c r="G233" s="7">
        <f>IFERROR(VLOOKUP(B233,'Egyéni lista'!$B$4:$L$263,6,0),0)</f>
        <v>0</v>
      </c>
      <c r="H233" s="7">
        <f>IFERROR(VLOOKUP(B233,'Egyéni lista'!$B$4:$L$263,7,0),0)</f>
        <v>0</v>
      </c>
      <c r="I233" s="124">
        <f>IFERROR(VLOOKUP(B233,'Egyéni lista'!$B$4:$L$263,8,0),0)</f>
        <v>0</v>
      </c>
      <c r="J233" s="132">
        <f>IFERROR(VLOOKUP(B233,'Egyéni lista'!$B$4:$L$263,9,0),0)</f>
        <v>0</v>
      </c>
      <c r="K233" s="26">
        <f>IFERROR(VLOOKUP(B233,'Egyéni lista'!$B$4:$L$263,10,0),0)</f>
        <v>0</v>
      </c>
      <c r="L233" s="87">
        <f>IFERROR(VLOOKUP(B233,'Egyéni lista'!$B$4:$L$263,11,0),0)</f>
        <v>0</v>
      </c>
    </row>
    <row r="234" spans="1:12" ht="15" hidden="1" customHeight="1" x14ac:dyDescent="0.2">
      <c r="A234" s="80" t="s">
        <v>251</v>
      </c>
      <c r="B234" s="103"/>
      <c r="C234" s="81">
        <f>IFERROR(VLOOKUP(B234,'Egyéni lista'!$B$4:$L$263,2,0),0)</f>
        <v>0</v>
      </c>
      <c r="D234" s="82">
        <f>IFERROR(VLOOKUP(B234,'Egyéni lista'!$B$4:$L$263,3,0),0)</f>
        <v>0</v>
      </c>
      <c r="E234" s="7">
        <f>IFERROR(VLOOKUP(B234,'Egyéni lista'!$B$4:$L$263,4,0),0)</f>
        <v>0</v>
      </c>
      <c r="F234" s="7">
        <f>IFERROR(VLOOKUP(B234,'Egyéni lista'!$B$4:$L$263,5,0),0)</f>
        <v>0</v>
      </c>
      <c r="G234" s="7">
        <f>IFERROR(VLOOKUP(B234,'Egyéni lista'!$B$4:$L$263,6,0),0)</f>
        <v>0</v>
      </c>
      <c r="H234" s="7">
        <f>IFERROR(VLOOKUP(B234,'Egyéni lista'!$B$4:$L$263,7,0),0)</f>
        <v>0</v>
      </c>
      <c r="I234" s="124">
        <f>IFERROR(VLOOKUP(B234,'Egyéni lista'!$B$4:$L$263,8,0),0)</f>
        <v>0</v>
      </c>
      <c r="J234" s="132">
        <f>IFERROR(VLOOKUP(B234,'Egyéni lista'!$B$4:$L$263,9,0),0)</f>
        <v>0</v>
      </c>
      <c r="K234" s="26">
        <f>IFERROR(VLOOKUP(B234,'Egyéni lista'!$B$4:$L$263,10,0),0)</f>
        <v>0</v>
      </c>
      <c r="L234" s="87">
        <f>IFERROR(VLOOKUP(B234,'Egyéni lista'!$B$4:$L$263,11,0),0)</f>
        <v>0</v>
      </c>
    </row>
    <row r="235" spans="1:12" ht="15.75" hidden="1" customHeight="1" x14ac:dyDescent="0.2">
      <c r="A235" s="80" t="s">
        <v>252</v>
      </c>
      <c r="B235" s="103"/>
      <c r="C235" s="81">
        <f>IFERROR(VLOOKUP(B235,'Egyéni lista'!$B$4:$L$263,2,0),0)</f>
        <v>0</v>
      </c>
      <c r="D235" s="82">
        <f>IFERROR(VLOOKUP(B235,'Egyéni lista'!$B$4:$L$263,3,0),0)</f>
        <v>0</v>
      </c>
      <c r="E235" s="7">
        <f>IFERROR(VLOOKUP(B235,'Egyéni lista'!$B$4:$L$263,4,0),0)</f>
        <v>0</v>
      </c>
      <c r="F235" s="7">
        <f>IFERROR(VLOOKUP(B235,'Egyéni lista'!$B$4:$L$263,5,0),0)</f>
        <v>0</v>
      </c>
      <c r="G235" s="7">
        <f>IFERROR(VLOOKUP(B235,'Egyéni lista'!$B$4:$L$263,6,0),0)</f>
        <v>0</v>
      </c>
      <c r="H235" s="7">
        <f>IFERROR(VLOOKUP(B235,'Egyéni lista'!$B$4:$L$263,7,0),0)</f>
        <v>0</v>
      </c>
      <c r="I235" s="124">
        <f>IFERROR(VLOOKUP(B235,'Egyéni lista'!$B$4:$L$263,8,0),0)</f>
        <v>0</v>
      </c>
      <c r="J235" s="132">
        <f>IFERROR(VLOOKUP(B235,'Egyéni lista'!$B$4:$L$263,9,0),0)</f>
        <v>0</v>
      </c>
      <c r="K235" s="26">
        <f>IFERROR(VLOOKUP(B235,'Egyéni lista'!$B$4:$L$263,10,0),0)</f>
        <v>0</v>
      </c>
      <c r="L235" s="87">
        <f>IFERROR(VLOOKUP(B235,'Egyéni lista'!$B$4:$L$263,11,0),0)</f>
        <v>0</v>
      </c>
    </row>
    <row r="236" spans="1:12" ht="15" hidden="1" customHeight="1" x14ac:dyDescent="0.2">
      <c r="A236" s="80" t="s">
        <v>253</v>
      </c>
      <c r="B236" s="103"/>
      <c r="C236" s="81">
        <f>IFERROR(VLOOKUP(B236,'Egyéni lista'!$B$4:$L$263,2,0),0)</f>
        <v>0</v>
      </c>
      <c r="D236" s="82">
        <f>IFERROR(VLOOKUP(B236,'Egyéni lista'!$B$4:$L$263,3,0),0)</f>
        <v>0</v>
      </c>
      <c r="E236" s="7">
        <f>IFERROR(VLOOKUP(B236,'Egyéni lista'!$B$4:$L$263,4,0),0)</f>
        <v>0</v>
      </c>
      <c r="F236" s="7">
        <f>IFERROR(VLOOKUP(B236,'Egyéni lista'!$B$4:$L$263,5,0),0)</f>
        <v>0</v>
      </c>
      <c r="G236" s="7">
        <f>IFERROR(VLOOKUP(B236,'Egyéni lista'!$B$4:$L$263,6,0),0)</f>
        <v>0</v>
      </c>
      <c r="H236" s="7">
        <f>IFERROR(VLOOKUP(B236,'Egyéni lista'!$B$4:$L$263,7,0),0)</f>
        <v>0</v>
      </c>
      <c r="I236" s="124">
        <f>IFERROR(VLOOKUP(B236,'Egyéni lista'!$B$4:$L$263,8,0),0)</f>
        <v>0</v>
      </c>
      <c r="J236" s="132">
        <f>IFERROR(VLOOKUP(B236,'Egyéni lista'!$B$4:$L$263,9,0),0)</f>
        <v>0</v>
      </c>
      <c r="K236" s="26">
        <f>IFERROR(VLOOKUP(B236,'Egyéni lista'!$B$4:$L$263,10,0),0)</f>
        <v>0</v>
      </c>
      <c r="L236" s="87">
        <f>IFERROR(VLOOKUP(B236,'Egyéni lista'!$B$4:$L$263,11,0),0)</f>
        <v>0</v>
      </c>
    </row>
    <row r="237" spans="1:12" ht="15" hidden="1" customHeight="1" x14ac:dyDescent="0.2">
      <c r="A237" s="80" t="s">
        <v>254</v>
      </c>
      <c r="B237" s="103"/>
      <c r="C237" s="81">
        <f>IFERROR(VLOOKUP(B237,'Egyéni lista'!$B$4:$L$263,2,0),0)</f>
        <v>0</v>
      </c>
      <c r="D237" s="82">
        <f>IFERROR(VLOOKUP(B237,'Egyéni lista'!$B$4:$L$263,3,0),0)</f>
        <v>0</v>
      </c>
      <c r="E237" s="7">
        <f>IFERROR(VLOOKUP(B237,'Egyéni lista'!$B$4:$L$263,4,0),0)</f>
        <v>0</v>
      </c>
      <c r="F237" s="7">
        <f>IFERROR(VLOOKUP(B237,'Egyéni lista'!$B$4:$L$263,5,0),0)</f>
        <v>0</v>
      </c>
      <c r="G237" s="7">
        <f>IFERROR(VLOOKUP(B237,'Egyéni lista'!$B$4:$L$263,6,0),0)</f>
        <v>0</v>
      </c>
      <c r="H237" s="7">
        <f>IFERROR(VLOOKUP(B237,'Egyéni lista'!$B$4:$L$263,7,0),0)</f>
        <v>0</v>
      </c>
      <c r="I237" s="124">
        <f>IFERROR(VLOOKUP(B237,'Egyéni lista'!$B$4:$L$263,8,0),0)</f>
        <v>0</v>
      </c>
      <c r="J237" s="132">
        <f>IFERROR(VLOOKUP(B237,'Egyéni lista'!$B$4:$L$263,9,0),0)</f>
        <v>0</v>
      </c>
      <c r="K237" s="26">
        <f>IFERROR(VLOOKUP(B237,'Egyéni lista'!$B$4:$L$263,10,0),0)</f>
        <v>0</v>
      </c>
      <c r="L237" s="87">
        <f>IFERROR(VLOOKUP(B237,'Egyéni lista'!$B$4:$L$263,11,0),0)</f>
        <v>0</v>
      </c>
    </row>
    <row r="238" spans="1:12" ht="15" hidden="1" customHeight="1" x14ac:dyDescent="0.2">
      <c r="A238" s="80" t="s">
        <v>255</v>
      </c>
      <c r="B238" s="103"/>
      <c r="C238" s="81">
        <f>IFERROR(VLOOKUP(B238,'Egyéni lista'!$B$4:$L$263,2,0),0)</f>
        <v>0</v>
      </c>
      <c r="D238" s="82">
        <f>IFERROR(VLOOKUP(B238,'Egyéni lista'!$B$4:$L$263,3,0),0)</f>
        <v>0</v>
      </c>
      <c r="E238" s="7">
        <f>IFERROR(VLOOKUP(B238,'Egyéni lista'!$B$4:$L$263,4,0),0)</f>
        <v>0</v>
      </c>
      <c r="F238" s="7">
        <f>IFERROR(VLOOKUP(B238,'Egyéni lista'!$B$4:$L$263,5,0),0)</f>
        <v>0</v>
      </c>
      <c r="G238" s="7">
        <f>IFERROR(VLOOKUP(B238,'Egyéni lista'!$B$4:$L$263,6,0),0)</f>
        <v>0</v>
      </c>
      <c r="H238" s="7">
        <f>IFERROR(VLOOKUP(B238,'Egyéni lista'!$B$4:$L$263,7,0),0)</f>
        <v>0</v>
      </c>
      <c r="I238" s="124">
        <f>IFERROR(VLOOKUP(B238,'Egyéni lista'!$B$4:$L$263,8,0),0)</f>
        <v>0</v>
      </c>
      <c r="J238" s="132">
        <f>IFERROR(VLOOKUP(B238,'Egyéni lista'!$B$4:$L$263,9,0),0)</f>
        <v>0</v>
      </c>
      <c r="K238" s="26">
        <f>IFERROR(VLOOKUP(B238,'Egyéni lista'!$B$4:$L$263,10,0),0)</f>
        <v>0</v>
      </c>
      <c r="L238" s="87">
        <f>IFERROR(VLOOKUP(B238,'Egyéni lista'!$B$4:$L$263,11,0),0)</f>
        <v>0</v>
      </c>
    </row>
    <row r="239" spans="1:12" ht="15.75" hidden="1" customHeight="1" x14ac:dyDescent="0.2">
      <c r="A239" s="80" t="s">
        <v>256</v>
      </c>
      <c r="B239" s="103"/>
      <c r="C239" s="81">
        <f>IFERROR(VLOOKUP(B239,'Egyéni lista'!$B$4:$L$263,2,0),0)</f>
        <v>0</v>
      </c>
      <c r="D239" s="82">
        <f>IFERROR(VLOOKUP(B239,'Egyéni lista'!$B$4:$L$263,3,0),0)</f>
        <v>0</v>
      </c>
      <c r="E239" s="7">
        <f>IFERROR(VLOOKUP(B239,'Egyéni lista'!$B$4:$L$263,4,0),0)</f>
        <v>0</v>
      </c>
      <c r="F239" s="7">
        <f>IFERROR(VLOOKUP(B239,'Egyéni lista'!$B$4:$L$263,5,0),0)</f>
        <v>0</v>
      </c>
      <c r="G239" s="7">
        <f>IFERROR(VLOOKUP(B239,'Egyéni lista'!$B$4:$L$263,6,0),0)</f>
        <v>0</v>
      </c>
      <c r="H239" s="7">
        <f>IFERROR(VLOOKUP(B239,'Egyéni lista'!$B$4:$L$263,7,0),0)</f>
        <v>0</v>
      </c>
      <c r="I239" s="124">
        <f>IFERROR(VLOOKUP(B239,'Egyéni lista'!$B$4:$L$263,8,0),0)</f>
        <v>0</v>
      </c>
      <c r="J239" s="132">
        <f>IFERROR(VLOOKUP(B239,'Egyéni lista'!$B$4:$L$263,9,0),0)</f>
        <v>0</v>
      </c>
      <c r="K239" s="26">
        <f>IFERROR(VLOOKUP(B239,'Egyéni lista'!$B$4:$L$263,10,0),0)</f>
        <v>0</v>
      </c>
      <c r="L239" s="87">
        <f>IFERROR(VLOOKUP(B239,'Egyéni lista'!$B$4:$L$263,11,0),0)</f>
        <v>0</v>
      </c>
    </row>
    <row r="240" spans="1:12" ht="15" hidden="1" customHeight="1" x14ac:dyDescent="0.2">
      <c r="A240" s="80" t="s">
        <v>257</v>
      </c>
      <c r="B240" s="103"/>
      <c r="C240" s="81">
        <f>IFERROR(VLOOKUP(B240,'Egyéni lista'!$B$4:$L$263,2,0),0)</f>
        <v>0</v>
      </c>
      <c r="D240" s="82">
        <f>IFERROR(VLOOKUP(B240,'Egyéni lista'!$B$4:$L$263,3,0),0)</f>
        <v>0</v>
      </c>
      <c r="E240" s="7">
        <f>IFERROR(VLOOKUP(B240,'Egyéni lista'!$B$4:$L$263,4,0),0)</f>
        <v>0</v>
      </c>
      <c r="F240" s="7">
        <f>IFERROR(VLOOKUP(B240,'Egyéni lista'!$B$4:$L$263,5,0),0)</f>
        <v>0</v>
      </c>
      <c r="G240" s="7">
        <f>IFERROR(VLOOKUP(B240,'Egyéni lista'!$B$4:$L$263,6,0),0)</f>
        <v>0</v>
      </c>
      <c r="H240" s="7">
        <f>IFERROR(VLOOKUP(B240,'Egyéni lista'!$B$4:$L$263,7,0),0)</f>
        <v>0</v>
      </c>
      <c r="I240" s="124">
        <f>IFERROR(VLOOKUP(B240,'Egyéni lista'!$B$4:$L$263,8,0),0)</f>
        <v>0</v>
      </c>
      <c r="J240" s="132">
        <f>IFERROR(VLOOKUP(B240,'Egyéni lista'!$B$4:$L$263,9,0),0)</f>
        <v>0</v>
      </c>
      <c r="K240" s="26">
        <f>IFERROR(VLOOKUP(B240,'Egyéni lista'!$B$4:$L$263,10,0),0)</f>
        <v>0</v>
      </c>
      <c r="L240" s="87">
        <f>IFERROR(VLOOKUP(B240,'Egyéni lista'!$B$4:$L$263,11,0),0)</f>
        <v>0</v>
      </c>
    </row>
    <row r="241" spans="1:12" ht="15" hidden="1" customHeight="1" x14ac:dyDescent="0.2">
      <c r="A241" s="80" t="s">
        <v>258</v>
      </c>
      <c r="B241" s="103"/>
      <c r="C241" s="81">
        <f>IFERROR(VLOOKUP(B241,'Egyéni lista'!$B$4:$L$263,2,0),0)</f>
        <v>0</v>
      </c>
      <c r="D241" s="82">
        <f>IFERROR(VLOOKUP(B241,'Egyéni lista'!$B$4:$L$263,3,0),0)</f>
        <v>0</v>
      </c>
      <c r="E241" s="7">
        <f>IFERROR(VLOOKUP(B241,'Egyéni lista'!$B$4:$L$263,4,0),0)</f>
        <v>0</v>
      </c>
      <c r="F241" s="7">
        <f>IFERROR(VLOOKUP(B241,'Egyéni lista'!$B$4:$L$263,5,0),0)</f>
        <v>0</v>
      </c>
      <c r="G241" s="7">
        <f>IFERROR(VLOOKUP(B241,'Egyéni lista'!$B$4:$L$263,6,0),0)</f>
        <v>0</v>
      </c>
      <c r="H241" s="7">
        <f>IFERROR(VLOOKUP(B241,'Egyéni lista'!$B$4:$L$263,7,0),0)</f>
        <v>0</v>
      </c>
      <c r="I241" s="124">
        <f>IFERROR(VLOOKUP(B241,'Egyéni lista'!$B$4:$L$263,8,0),0)</f>
        <v>0</v>
      </c>
      <c r="J241" s="132">
        <f>IFERROR(VLOOKUP(B241,'Egyéni lista'!$B$4:$L$263,9,0),0)</f>
        <v>0</v>
      </c>
      <c r="K241" s="26">
        <f>IFERROR(VLOOKUP(B241,'Egyéni lista'!$B$4:$L$263,10,0),0)</f>
        <v>0</v>
      </c>
      <c r="L241" s="87">
        <f>IFERROR(VLOOKUP(B241,'Egyéni lista'!$B$4:$L$263,11,0),0)</f>
        <v>0</v>
      </c>
    </row>
    <row r="242" spans="1:12" ht="15" hidden="1" customHeight="1" x14ac:dyDescent="0.2">
      <c r="A242" s="80" t="s">
        <v>259</v>
      </c>
      <c r="B242" s="103"/>
      <c r="C242" s="81">
        <f>IFERROR(VLOOKUP(B242,'Egyéni lista'!$B$4:$L$263,2,0),0)</f>
        <v>0</v>
      </c>
      <c r="D242" s="82">
        <f>IFERROR(VLOOKUP(B242,'Egyéni lista'!$B$4:$L$263,3,0),0)</f>
        <v>0</v>
      </c>
      <c r="E242" s="7">
        <f>IFERROR(VLOOKUP(B242,'Egyéni lista'!$B$4:$L$263,4,0),0)</f>
        <v>0</v>
      </c>
      <c r="F242" s="7">
        <f>IFERROR(VLOOKUP(B242,'Egyéni lista'!$B$4:$L$263,5,0),0)</f>
        <v>0</v>
      </c>
      <c r="G242" s="7">
        <f>IFERROR(VLOOKUP(B242,'Egyéni lista'!$B$4:$L$263,6,0),0)</f>
        <v>0</v>
      </c>
      <c r="H242" s="7">
        <f>IFERROR(VLOOKUP(B242,'Egyéni lista'!$B$4:$L$263,7,0),0)</f>
        <v>0</v>
      </c>
      <c r="I242" s="124">
        <f>IFERROR(VLOOKUP(B242,'Egyéni lista'!$B$4:$L$263,8,0),0)</f>
        <v>0</v>
      </c>
      <c r="J242" s="132">
        <f>IFERROR(VLOOKUP(B242,'Egyéni lista'!$B$4:$L$263,9,0),0)</f>
        <v>0</v>
      </c>
      <c r="K242" s="26">
        <f>IFERROR(VLOOKUP(B242,'Egyéni lista'!$B$4:$L$263,10,0),0)</f>
        <v>0</v>
      </c>
      <c r="L242" s="87">
        <f>IFERROR(VLOOKUP(B242,'Egyéni lista'!$B$4:$L$263,11,0),0)</f>
        <v>0</v>
      </c>
    </row>
    <row r="243" spans="1:12" ht="15.75" hidden="1" customHeight="1" x14ac:dyDescent="0.2">
      <c r="A243" s="80" t="s">
        <v>260</v>
      </c>
      <c r="B243" s="103"/>
      <c r="C243" s="81">
        <f>IFERROR(VLOOKUP(B243,'Egyéni lista'!$B$4:$L$263,2,0),0)</f>
        <v>0</v>
      </c>
      <c r="D243" s="82">
        <f>IFERROR(VLOOKUP(B243,'Egyéni lista'!$B$4:$L$263,3,0),0)</f>
        <v>0</v>
      </c>
      <c r="E243" s="7">
        <f>IFERROR(VLOOKUP(B243,'Egyéni lista'!$B$4:$L$263,4,0),0)</f>
        <v>0</v>
      </c>
      <c r="F243" s="7">
        <f>IFERROR(VLOOKUP(B243,'Egyéni lista'!$B$4:$L$263,5,0),0)</f>
        <v>0</v>
      </c>
      <c r="G243" s="7">
        <f>IFERROR(VLOOKUP(B243,'Egyéni lista'!$B$4:$L$263,6,0),0)</f>
        <v>0</v>
      </c>
      <c r="H243" s="7">
        <f>IFERROR(VLOOKUP(B243,'Egyéni lista'!$B$4:$L$263,7,0),0)</f>
        <v>0</v>
      </c>
      <c r="I243" s="124">
        <f>IFERROR(VLOOKUP(B243,'Egyéni lista'!$B$4:$L$263,8,0),0)</f>
        <v>0</v>
      </c>
      <c r="J243" s="132">
        <f>IFERROR(VLOOKUP(B243,'Egyéni lista'!$B$4:$L$263,9,0),0)</f>
        <v>0</v>
      </c>
      <c r="K243" s="26">
        <f>IFERROR(VLOOKUP(B243,'Egyéni lista'!$B$4:$L$263,10,0),0)</f>
        <v>0</v>
      </c>
      <c r="L243" s="87">
        <f>IFERROR(VLOOKUP(B243,'Egyéni lista'!$B$4:$L$263,11,0),0)</f>
        <v>0</v>
      </c>
    </row>
    <row r="244" spans="1:12" ht="15" hidden="1" customHeight="1" x14ac:dyDescent="0.2">
      <c r="A244" s="80" t="s">
        <v>261</v>
      </c>
      <c r="B244" s="103"/>
      <c r="C244" s="81">
        <f>IFERROR(VLOOKUP(B244,'Egyéni lista'!$B$4:$L$263,2,0),0)</f>
        <v>0</v>
      </c>
      <c r="D244" s="82">
        <f>IFERROR(VLOOKUP(B244,'Egyéni lista'!$B$4:$L$263,3,0),0)</f>
        <v>0</v>
      </c>
      <c r="E244" s="7">
        <f>IFERROR(VLOOKUP(B244,'Egyéni lista'!$B$4:$L$263,4,0),0)</f>
        <v>0</v>
      </c>
      <c r="F244" s="7">
        <f>IFERROR(VLOOKUP(B244,'Egyéni lista'!$B$4:$L$263,5,0),0)</f>
        <v>0</v>
      </c>
      <c r="G244" s="7">
        <f>IFERROR(VLOOKUP(B244,'Egyéni lista'!$B$4:$L$263,6,0),0)</f>
        <v>0</v>
      </c>
      <c r="H244" s="7">
        <f>IFERROR(VLOOKUP(B244,'Egyéni lista'!$B$4:$L$263,7,0),0)</f>
        <v>0</v>
      </c>
      <c r="I244" s="124">
        <f>IFERROR(VLOOKUP(B244,'Egyéni lista'!$B$4:$L$263,8,0),0)</f>
        <v>0</v>
      </c>
      <c r="J244" s="132">
        <f>IFERROR(VLOOKUP(B244,'Egyéni lista'!$B$4:$L$263,9,0),0)</f>
        <v>0</v>
      </c>
      <c r="K244" s="26">
        <f>IFERROR(VLOOKUP(B244,'Egyéni lista'!$B$4:$L$263,10,0),0)</f>
        <v>0</v>
      </c>
      <c r="L244" s="87">
        <f>IFERROR(VLOOKUP(B244,'Egyéni lista'!$B$4:$L$263,11,0),0)</f>
        <v>0</v>
      </c>
    </row>
    <row r="245" spans="1:12" ht="15" hidden="1" customHeight="1" x14ac:dyDescent="0.2">
      <c r="A245" s="80" t="s">
        <v>262</v>
      </c>
      <c r="B245" s="103"/>
      <c r="C245" s="81">
        <f>IFERROR(VLOOKUP(B245,'Egyéni lista'!$B$4:$L$263,2,0),0)</f>
        <v>0</v>
      </c>
      <c r="D245" s="82">
        <f>IFERROR(VLOOKUP(B245,'Egyéni lista'!$B$4:$L$263,3,0),0)</f>
        <v>0</v>
      </c>
      <c r="E245" s="7">
        <f>IFERROR(VLOOKUP(B245,'Egyéni lista'!$B$4:$L$263,4,0),0)</f>
        <v>0</v>
      </c>
      <c r="F245" s="7">
        <f>IFERROR(VLOOKUP(B245,'Egyéni lista'!$B$4:$L$263,5,0),0)</f>
        <v>0</v>
      </c>
      <c r="G245" s="7">
        <f>IFERROR(VLOOKUP(B245,'Egyéni lista'!$B$4:$L$263,6,0),0)</f>
        <v>0</v>
      </c>
      <c r="H245" s="7">
        <f>IFERROR(VLOOKUP(B245,'Egyéni lista'!$B$4:$L$263,7,0),0)</f>
        <v>0</v>
      </c>
      <c r="I245" s="124">
        <f>IFERROR(VLOOKUP(B245,'Egyéni lista'!$B$4:$L$263,8,0),0)</f>
        <v>0</v>
      </c>
      <c r="J245" s="132">
        <f>IFERROR(VLOOKUP(B245,'Egyéni lista'!$B$4:$L$263,9,0),0)</f>
        <v>0</v>
      </c>
      <c r="K245" s="26">
        <f>IFERROR(VLOOKUP(B245,'Egyéni lista'!$B$4:$L$263,10,0),0)</f>
        <v>0</v>
      </c>
      <c r="L245" s="87">
        <f>IFERROR(VLOOKUP(B245,'Egyéni lista'!$B$4:$L$263,11,0),0)</f>
        <v>0</v>
      </c>
    </row>
    <row r="246" spans="1:12" ht="15" hidden="1" customHeight="1" x14ac:dyDescent="0.2">
      <c r="A246" s="80" t="s">
        <v>263</v>
      </c>
      <c r="B246" s="103"/>
      <c r="C246" s="81">
        <f>IFERROR(VLOOKUP(B246,'Egyéni lista'!$B$4:$L$263,2,0),0)</f>
        <v>0</v>
      </c>
      <c r="D246" s="82">
        <f>IFERROR(VLOOKUP(B246,'Egyéni lista'!$B$4:$L$263,3,0),0)</f>
        <v>0</v>
      </c>
      <c r="E246" s="7">
        <f>IFERROR(VLOOKUP(B246,'Egyéni lista'!$B$4:$L$263,4,0),0)</f>
        <v>0</v>
      </c>
      <c r="F246" s="7">
        <f>IFERROR(VLOOKUP(B246,'Egyéni lista'!$B$4:$L$263,5,0),0)</f>
        <v>0</v>
      </c>
      <c r="G246" s="7">
        <f>IFERROR(VLOOKUP(B246,'Egyéni lista'!$B$4:$L$263,6,0),0)</f>
        <v>0</v>
      </c>
      <c r="H246" s="7">
        <f>IFERROR(VLOOKUP(B246,'Egyéni lista'!$B$4:$L$263,7,0),0)</f>
        <v>0</v>
      </c>
      <c r="I246" s="124">
        <f>IFERROR(VLOOKUP(B246,'Egyéni lista'!$B$4:$L$263,8,0),0)</f>
        <v>0</v>
      </c>
      <c r="J246" s="132">
        <f>IFERROR(VLOOKUP(B246,'Egyéni lista'!$B$4:$L$263,9,0),0)</f>
        <v>0</v>
      </c>
      <c r="K246" s="26">
        <f>IFERROR(VLOOKUP(B246,'Egyéni lista'!$B$4:$L$263,10,0),0)</f>
        <v>0</v>
      </c>
      <c r="L246" s="87">
        <f>IFERROR(VLOOKUP(B246,'Egyéni lista'!$B$4:$L$263,11,0),0)</f>
        <v>0</v>
      </c>
    </row>
    <row r="247" spans="1:12" ht="15.75" hidden="1" customHeight="1" x14ac:dyDescent="0.2">
      <c r="A247" s="80" t="s">
        <v>264</v>
      </c>
      <c r="B247" s="103"/>
      <c r="C247" s="81">
        <f>IFERROR(VLOOKUP(B247,'Egyéni lista'!$B$4:$L$263,2,0),0)</f>
        <v>0</v>
      </c>
      <c r="D247" s="82">
        <f>IFERROR(VLOOKUP(B247,'Egyéni lista'!$B$4:$L$263,3,0),0)</f>
        <v>0</v>
      </c>
      <c r="E247" s="7">
        <f>IFERROR(VLOOKUP(B247,'Egyéni lista'!$B$4:$L$263,4,0),0)</f>
        <v>0</v>
      </c>
      <c r="F247" s="7">
        <f>IFERROR(VLOOKUP(B247,'Egyéni lista'!$B$4:$L$263,5,0),0)</f>
        <v>0</v>
      </c>
      <c r="G247" s="7">
        <f>IFERROR(VLOOKUP(B247,'Egyéni lista'!$B$4:$L$263,6,0),0)</f>
        <v>0</v>
      </c>
      <c r="H247" s="7">
        <f>IFERROR(VLOOKUP(B247,'Egyéni lista'!$B$4:$L$263,7,0),0)</f>
        <v>0</v>
      </c>
      <c r="I247" s="124">
        <f>IFERROR(VLOOKUP(B247,'Egyéni lista'!$B$4:$L$263,8,0),0)</f>
        <v>0</v>
      </c>
      <c r="J247" s="132">
        <f>IFERROR(VLOOKUP(B247,'Egyéni lista'!$B$4:$L$263,9,0),0)</f>
        <v>0</v>
      </c>
      <c r="K247" s="26">
        <f>IFERROR(VLOOKUP(B247,'Egyéni lista'!$B$4:$L$263,10,0),0)</f>
        <v>0</v>
      </c>
      <c r="L247" s="87">
        <f>IFERROR(VLOOKUP(B247,'Egyéni lista'!$B$4:$L$263,11,0),0)</f>
        <v>0</v>
      </c>
    </row>
    <row r="248" spans="1:12" ht="15" hidden="1" customHeight="1" x14ac:dyDescent="0.2">
      <c r="A248" s="80" t="s">
        <v>265</v>
      </c>
      <c r="B248" s="103"/>
      <c r="C248" s="81">
        <f>IFERROR(VLOOKUP(B248,'Egyéni lista'!$B$4:$L$263,2,0),0)</f>
        <v>0</v>
      </c>
      <c r="D248" s="82">
        <f>IFERROR(VLOOKUP(B248,'Egyéni lista'!$B$4:$L$263,3,0),0)</f>
        <v>0</v>
      </c>
      <c r="E248" s="7">
        <f>IFERROR(VLOOKUP(B248,'Egyéni lista'!$B$4:$L$263,4,0),0)</f>
        <v>0</v>
      </c>
      <c r="F248" s="7">
        <f>IFERROR(VLOOKUP(B248,'Egyéni lista'!$B$4:$L$263,5,0),0)</f>
        <v>0</v>
      </c>
      <c r="G248" s="7">
        <f>IFERROR(VLOOKUP(B248,'Egyéni lista'!$B$4:$L$263,6,0),0)</f>
        <v>0</v>
      </c>
      <c r="H248" s="7">
        <f>IFERROR(VLOOKUP(B248,'Egyéni lista'!$B$4:$L$263,7,0),0)</f>
        <v>0</v>
      </c>
      <c r="I248" s="124">
        <f>IFERROR(VLOOKUP(B248,'Egyéni lista'!$B$4:$L$263,8,0),0)</f>
        <v>0</v>
      </c>
      <c r="J248" s="132">
        <f>IFERROR(VLOOKUP(B248,'Egyéni lista'!$B$4:$L$263,9,0),0)</f>
        <v>0</v>
      </c>
      <c r="K248" s="26">
        <f>IFERROR(VLOOKUP(B248,'Egyéni lista'!$B$4:$L$263,10,0),0)</f>
        <v>0</v>
      </c>
      <c r="L248" s="87">
        <f>IFERROR(VLOOKUP(B248,'Egyéni lista'!$B$4:$L$263,11,0),0)</f>
        <v>0</v>
      </c>
    </row>
    <row r="249" spans="1:12" ht="15" hidden="1" customHeight="1" x14ac:dyDescent="0.2">
      <c r="A249" s="80" t="s">
        <v>266</v>
      </c>
      <c r="B249" s="103"/>
      <c r="C249" s="81">
        <f>IFERROR(VLOOKUP(B249,'Egyéni lista'!$B$4:$L$263,2,0),0)</f>
        <v>0</v>
      </c>
      <c r="D249" s="82">
        <f>IFERROR(VLOOKUP(B249,'Egyéni lista'!$B$4:$L$263,3,0),0)</f>
        <v>0</v>
      </c>
      <c r="E249" s="7">
        <f>IFERROR(VLOOKUP(B249,'Egyéni lista'!$B$4:$L$263,4,0),0)</f>
        <v>0</v>
      </c>
      <c r="F249" s="7">
        <f>IFERROR(VLOOKUP(B249,'Egyéni lista'!$B$4:$L$263,5,0),0)</f>
        <v>0</v>
      </c>
      <c r="G249" s="7">
        <f>IFERROR(VLOOKUP(B249,'Egyéni lista'!$B$4:$L$263,6,0),0)</f>
        <v>0</v>
      </c>
      <c r="H249" s="7">
        <f>IFERROR(VLOOKUP(B249,'Egyéni lista'!$B$4:$L$263,7,0),0)</f>
        <v>0</v>
      </c>
      <c r="I249" s="124">
        <f>IFERROR(VLOOKUP(B249,'Egyéni lista'!$B$4:$L$263,8,0),0)</f>
        <v>0</v>
      </c>
      <c r="J249" s="132">
        <f>IFERROR(VLOOKUP(B249,'Egyéni lista'!$B$4:$L$263,9,0),0)</f>
        <v>0</v>
      </c>
      <c r="K249" s="26">
        <f>IFERROR(VLOOKUP(B249,'Egyéni lista'!$B$4:$L$263,10,0),0)</f>
        <v>0</v>
      </c>
      <c r="L249" s="87">
        <f>IFERROR(VLOOKUP(B249,'Egyéni lista'!$B$4:$L$263,11,0),0)</f>
        <v>0</v>
      </c>
    </row>
    <row r="250" spans="1:12" ht="15" hidden="1" customHeight="1" x14ac:dyDescent="0.2">
      <c r="A250" s="80" t="s">
        <v>267</v>
      </c>
      <c r="B250" s="103"/>
      <c r="C250" s="81">
        <f>IFERROR(VLOOKUP(B250,'Egyéni lista'!$B$4:$L$263,2,0),0)</f>
        <v>0</v>
      </c>
      <c r="D250" s="82">
        <f>IFERROR(VLOOKUP(B250,'Egyéni lista'!$B$4:$L$263,3,0),0)</f>
        <v>0</v>
      </c>
      <c r="E250" s="7">
        <f>IFERROR(VLOOKUP(B250,'Egyéni lista'!$B$4:$L$263,4,0),0)</f>
        <v>0</v>
      </c>
      <c r="F250" s="7">
        <f>IFERROR(VLOOKUP(B250,'Egyéni lista'!$B$4:$L$263,5,0),0)</f>
        <v>0</v>
      </c>
      <c r="G250" s="7">
        <f>IFERROR(VLOOKUP(B250,'Egyéni lista'!$B$4:$L$263,6,0),0)</f>
        <v>0</v>
      </c>
      <c r="H250" s="7">
        <f>IFERROR(VLOOKUP(B250,'Egyéni lista'!$B$4:$L$263,7,0),0)</f>
        <v>0</v>
      </c>
      <c r="I250" s="124">
        <f>IFERROR(VLOOKUP(B250,'Egyéni lista'!$B$4:$L$263,8,0),0)</f>
        <v>0</v>
      </c>
      <c r="J250" s="132">
        <f>IFERROR(VLOOKUP(B250,'Egyéni lista'!$B$4:$L$263,9,0),0)</f>
        <v>0</v>
      </c>
      <c r="K250" s="26">
        <f>IFERROR(VLOOKUP(B250,'Egyéni lista'!$B$4:$L$263,10,0),0)</f>
        <v>0</v>
      </c>
      <c r="L250" s="87">
        <f>IFERROR(VLOOKUP(B250,'Egyéni lista'!$B$4:$L$263,11,0),0)</f>
        <v>0</v>
      </c>
    </row>
    <row r="251" spans="1:12" ht="15.75" hidden="1" customHeight="1" x14ac:dyDescent="0.2">
      <c r="A251" s="80" t="s">
        <v>268</v>
      </c>
      <c r="B251" s="103"/>
      <c r="C251" s="81">
        <f>IFERROR(VLOOKUP(B251,'Egyéni lista'!$B$4:$L$263,2,0),0)</f>
        <v>0</v>
      </c>
      <c r="D251" s="82">
        <f>IFERROR(VLOOKUP(B251,'Egyéni lista'!$B$4:$L$263,3,0),0)</f>
        <v>0</v>
      </c>
      <c r="E251" s="7">
        <f>IFERROR(VLOOKUP(B251,'Egyéni lista'!$B$4:$L$263,4,0),0)</f>
        <v>0</v>
      </c>
      <c r="F251" s="7">
        <f>IFERROR(VLOOKUP(B251,'Egyéni lista'!$B$4:$L$263,5,0),0)</f>
        <v>0</v>
      </c>
      <c r="G251" s="7">
        <f>IFERROR(VLOOKUP(B251,'Egyéni lista'!$B$4:$L$263,6,0),0)</f>
        <v>0</v>
      </c>
      <c r="H251" s="7">
        <f>IFERROR(VLOOKUP(B251,'Egyéni lista'!$B$4:$L$263,7,0),0)</f>
        <v>0</v>
      </c>
      <c r="I251" s="124">
        <f>IFERROR(VLOOKUP(B251,'Egyéni lista'!$B$4:$L$263,8,0),0)</f>
        <v>0</v>
      </c>
      <c r="J251" s="132">
        <f>IFERROR(VLOOKUP(B251,'Egyéni lista'!$B$4:$L$263,9,0),0)</f>
        <v>0</v>
      </c>
      <c r="K251" s="26">
        <f>IFERROR(VLOOKUP(B251,'Egyéni lista'!$B$4:$L$263,10,0),0)</f>
        <v>0</v>
      </c>
      <c r="L251" s="87">
        <f>IFERROR(VLOOKUP(B251,'Egyéni lista'!$B$4:$L$263,11,0),0)</f>
        <v>0</v>
      </c>
    </row>
    <row r="252" spans="1:12" ht="15" hidden="1" customHeight="1" x14ac:dyDescent="0.2">
      <c r="A252" s="80" t="s">
        <v>269</v>
      </c>
      <c r="B252" s="103"/>
      <c r="C252" s="81">
        <f>IFERROR(VLOOKUP(B252,'Egyéni lista'!$B$4:$L$263,2,0),0)</f>
        <v>0</v>
      </c>
      <c r="D252" s="82">
        <f>IFERROR(VLOOKUP(B252,'Egyéni lista'!$B$4:$L$263,3,0),0)</f>
        <v>0</v>
      </c>
      <c r="E252" s="7">
        <f>IFERROR(VLOOKUP(B252,'Egyéni lista'!$B$4:$L$263,4,0),0)</f>
        <v>0</v>
      </c>
      <c r="F252" s="7">
        <f>IFERROR(VLOOKUP(B252,'Egyéni lista'!$B$4:$L$263,5,0),0)</f>
        <v>0</v>
      </c>
      <c r="G252" s="7">
        <f>IFERROR(VLOOKUP(B252,'Egyéni lista'!$B$4:$L$263,6,0),0)</f>
        <v>0</v>
      </c>
      <c r="H252" s="7">
        <f>IFERROR(VLOOKUP(B252,'Egyéni lista'!$B$4:$L$263,7,0),0)</f>
        <v>0</v>
      </c>
      <c r="I252" s="124">
        <f>IFERROR(VLOOKUP(B252,'Egyéni lista'!$B$4:$L$263,8,0),0)</f>
        <v>0</v>
      </c>
      <c r="J252" s="132">
        <f>IFERROR(VLOOKUP(B252,'Egyéni lista'!$B$4:$L$263,9,0),0)</f>
        <v>0</v>
      </c>
      <c r="K252" s="26">
        <f>IFERROR(VLOOKUP(B252,'Egyéni lista'!$B$4:$L$263,10,0),0)</f>
        <v>0</v>
      </c>
      <c r="L252" s="87">
        <f>IFERROR(VLOOKUP(B252,'Egyéni lista'!$B$4:$L$263,11,0),0)</f>
        <v>0</v>
      </c>
    </row>
    <row r="253" spans="1:12" ht="15" hidden="1" customHeight="1" thickBot="1" x14ac:dyDescent="0.25">
      <c r="A253" s="106" t="s">
        <v>270</v>
      </c>
      <c r="B253" s="104"/>
      <c r="C253" s="88">
        <f>IFERROR(VLOOKUP(B253,'Egyéni lista'!$B$4:$L$263,2,0),0)</f>
        <v>0</v>
      </c>
      <c r="D253" s="51">
        <f>IFERROR(VLOOKUP(B253,'Egyéni lista'!$B$4:$L$263,3,0),0)</f>
        <v>0</v>
      </c>
      <c r="E253" s="7">
        <f>IFERROR(VLOOKUP(B253,'Egyéni lista'!$B$4:$L$263,4,0),0)</f>
        <v>0</v>
      </c>
      <c r="F253" s="7">
        <f>IFERROR(VLOOKUP(B253,'Egyéni lista'!$B$4:$L$263,5,0),0)</f>
        <v>0</v>
      </c>
      <c r="G253" s="7">
        <f>IFERROR(VLOOKUP(B253,'Egyéni lista'!$B$4:$L$263,6,0),0)</f>
        <v>0</v>
      </c>
      <c r="H253" s="7">
        <f>IFERROR(VLOOKUP(B253,'Egyéni lista'!$B$4:$L$263,7,0),0)</f>
        <v>0</v>
      </c>
      <c r="I253" s="124">
        <f>IFERROR(VLOOKUP(B253,'Egyéni lista'!$B$4:$L$263,8,0),0)</f>
        <v>0</v>
      </c>
      <c r="J253" s="132">
        <f>IFERROR(VLOOKUP(B253,'Egyéni lista'!$B$4:$L$263,9,0),0)</f>
        <v>0</v>
      </c>
      <c r="K253" s="26">
        <f>IFERROR(VLOOKUP(B253,'Egyéni lista'!$B$4:$L$263,10,0),0)</f>
        <v>0</v>
      </c>
      <c r="L253" s="87">
        <f>IFERROR(VLOOKUP(B253,'Egyéni lista'!$B$4:$L$263,11,0),0)</f>
        <v>0</v>
      </c>
    </row>
    <row r="254" spans="1:12" hidden="1" x14ac:dyDescent="0.2">
      <c r="E254" s="107">
        <f>SUM(E4:E253)</f>
        <v>4955</v>
      </c>
      <c r="F254" s="107">
        <f t="shared" ref="F254:L254" si="0">SUM(F4:F253)</f>
        <v>4980</v>
      </c>
      <c r="G254" s="107">
        <f t="shared" si="0"/>
        <v>4965</v>
      </c>
      <c r="H254" s="107">
        <f t="shared" si="0"/>
        <v>4956</v>
      </c>
      <c r="I254" s="107">
        <f t="shared" si="0"/>
        <v>13482</v>
      </c>
      <c r="J254" s="107">
        <f t="shared" si="0"/>
        <v>6374</v>
      </c>
      <c r="K254" s="107">
        <f t="shared" si="0"/>
        <v>19856</v>
      </c>
      <c r="L254" s="107">
        <f t="shared" si="0"/>
        <v>239</v>
      </c>
    </row>
    <row r="255" spans="1:12" hidden="1" x14ac:dyDescent="0.2">
      <c r="I255" s="222">
        <f>SUM(I254:J254)</f>
        <v>19856</v>
      </c>
      <c r="J255" s="223"/>
    </row>
    <row r="256" spans="1:12" ht="15" thickBot="1" x14ac:dyDescent="0.25"/>
    <row r="257" spans="2:6" ht="15.75" thickBot="1" x14ac:dyDescent="0.25">
      <c r="B257" s="264" t="s">
        <v>599</v>
      </c>
      <c r="C257" s="300" t="s">
        <v>533</v>
      </c>
      <c r="D257" s="266" t="str">
        <f>IFERROR(VLOOKUP(C257,'Egyéni lista'!$B$4:$L$263,2,0),0)</f>
        <v>Ipartechnika Győr SE 1</v>
      </c>
      <c r="E257" s="301"/>
      <c r="F257" s="292" t="s">
        <v>605</v>
      </c>
    </row>
  </sheetData>
  <sheetProtection algorithmName="SHA-512" hashValue="W7nAle7NN9dxPesKuQxGQ+AR8vgXBTLQwGlJTZEOv+xmB72RpBClo8dxK1p/hyVqhncEE7wdGyiCTUgZ6ANwCQ==" saltValue="/4NlxhjRHwJR9mlX0NzdHw==" spinCount="100000" sheet="1" objects="1" scenarios="1"/>
  <sortState xmlns:xlrd2="http://schemas.microsoft.com/office/spreadsheetml/2017/richdata2" ref="B4:L41">
    <sortCondition descending="1" ref="K4:K41"/>
    <sortCondition descending="1" ref="J4:J41"/>
  </sortState>
  <mergeCells count="2">
    <mergeCell ref="A1:L1"/>
    <mergeCell ref="I255:J255"/>
  </mergeCells>
  <conditionalFormatting sqref="B8:B9">
    <cfRule type="cellIs" dxfId="71" priority="4" stopIfTrue="1" operator="between">
      <formula>200</formula>
      <formula>219</formula>
    </cfRule>
    <cfRule type="cellIs" dxfId="70" priority="5" stopIfTrue="1" operator="between">
      <formula>220</formula>
      <formula>249</formula>
    </cfRule>
    <cfRule type="cellIs" dxfId="69" priority="6" stopIfTrue="1" operator="between">
      <formula>250</formula>
      <formula>300</formula>
    </cfRule>
  </conditionalFormatting>
  <conditionalFormatting sqref="B9">
    <cfRule type="cellIs" dxfId="68" priority="19" stopIfTrue="1" operator="between">
      <formula>200</formula>
      <formula>219</formula>
    </cfRule>
    <cfRule type="cellIs" dxfId="67" priority="20" stopIfTrue="1" operator="between">
      <formula>220</formula>
      <formula>249</formula>
    </cfRule>
    <cfRule type="cellIs" dxfId="66" priority="21" stopIfTrue="1" operator="between">
      <formula>250</formula>
      <formula>300</formula>
    </cfRule>
    <cfRule type="cellIs" dxfId="65" priority="22" stopIfTrue="1" operator="between">
      <formula>200</formula>
      <formula>219</formula>
    </cfRule>
    <cfRule type="cellIs" dxfId="64" priority="23" stopIfTrue="1" operator="between">
      <formula>220</formula>
      <formula>249</formula>
    </cfRule>
    <cfRule type="cellIs" dxfId="63" priority="24" stopIfTrue="1" operator="between">
      <formula>250</formula>
      <formula>300</formula>
    </cfRule>
    <cfRule type="cellIs" dxfId="62" priority="25" stopIfTrue="1" operator="between">
      <formula>200</formula>
      <formula>219</formula>
    </cfRule>
    <cfRule type="cellIs" dxfId="61" priority="26" stopIfTrue="1" operator="between">
      <formula>220</formula>
      <formula>249</formula>
    </cfRule>
    <cfRule type="cellIs" dxfId="60" priority="27" stopIfTrue="1" operator="between">
      <formula>250</formula>
      <formula>300</formula>
    </cfRule>
  </conditionalFormatting>
  <conditionalFormatting sqref="E4:H253">
    <cfRule type="cellIs" dxfId="59" priority="14" operator="greaterThan">
      <formula>150</formula>
    </cfRule>
    <cfRule type="cellIs" dxfId="58" priority="15" operator="between">
      <formula>131</formula>
      <formula>150</formula>
    </cfRule>
  </conditionalFormatting>
  <conditionalFormatting sqref="K4:K140">
    <cfRule type="cellIs" dxfId="57" priority="7" operator="greaterThan">
      <formula>599</formula>
    </cfRule>
  </conditionalFormatting>
  <conditionalFormatting sqref="K4:K253">
    <cfRule type="cellIs" dxfId="56" priority="8" operator="between">
      <formula>571</formula>
      <formula>599</formula>
    </cfRule>
    <cfRule type="cellIs" dxfId="55" priority="9" operator="between">
      <formula>551</formula>
      <formula>570</formula>
    </cfRule>
    <cfRule type="cellIs" dxfId="54" priority="10" operator="between">
      <formula>520</formula>
      <formula>550</formula>
    </cfRule>
  </conditionalFormatting>
  <conditionalFormatting sqref="L4 A4:A31 C4:D31 L8 L12 L16 L20 L24 L28 L32 A32:D33 A34:A35 C34:D35 L36 A36:D37 L40 A38:A43 L44 A44:B45 A46:A47 L48 A48:B49 A50:A51 A52:B53 L52:L253 A54:A55 A56:B57 A58:A59 A60:B61 A62:A63 A64:B65 A66:A67 A68:B69 A70:A71 A72:B73 A74:A75 A76:B77 A78:A79 A80:B81 A82:A83 A84:B85 A86:A87 A88:B89 A90:A91 A92:B93 A94:A95 A96:B97 A98:A99 A100:B101 A102:A103 A104:B105 A106:A107 A108:B109 A110:A111 A112:B113 A114:A115 A116:B117 A118:A119 A120:B121 A122:A123 A124:B125 A126:A127 A128:B129 A130:A131 A132:B133 A134:A135 A136:B137 A138:A139 A140:B141 A142:A143 A144:B145 A146:A147 A148:B149 A150:A151 A152:B153 A154:A155 A156:B157 A158:A159 A160:B161 A162:A163 A164:B165 A166:A167 A168:B169 A170:A171 A172:B173 A174:A175 A176:B177 A178:A179 A180:B181 A182:A183 A184:B185 A186:A187 A188:B189 A190:A191 A192:B193 A194:A195 A196:B197 A198:A199 A200:B201 A202:A203 A204:B205 A206:A207 A208:B209 A210:A211 A212:B213 A214:A215 A216:B217 A218:A219 A220:B221 A222:A223 A224:B225 A226:A227 A228:B229 A230:A231 A232:B233 A234:A235 A236:B237 A238:A239 A240:B241 A242:A243 A244:B245 A246:A247 A248:B249 A250:A251 A252:D253 C38:D251">
    <cfRule type="cellIs" dxfId="53" priority="50" stopIfTrue="1" operator="between">
      <formula>250</formula>
      <formula>300</formula>
    </cfRule>
  </conditionalFormatting>
  <conditionalFormatting sqref="L4 L8 L12 L16 L20 L24 L28 L32 L36 L40 L44 L48 L52:L253 A4:A31 C4:D31 A32:D33 A34:A35 C34:D35 A36:D37 A38:A43 A44:B45 A46:A47 A48:B49 A50:A51 A52:B53 A54:A55 A56:B57 A58:A59 A60:B61 A62:A63 A64:B65 A66:A67 A68:B69 A70:A71 A72:B73 A74:A75 A76:B77 A78:A79 A80:B81 A82:A83 A84:B85 A86:A87 A88:B89 A90:A91 A92:B93 A94:A95 A96:B97 A98:A99 A100:B101 A102:A103 A104:B105 A106:A107 A108:B109 A110:A111 A112:B113 A114:A115 A116:B117 A118:A119 A120:B121 A122:A123 A124:B125 A126:A127 A128:B129 A130:A131 A132:B133 A134:A135 A136:B137 A138:A139 A140:B141 A142:A143 A144:B145 A146:A147 A148:B149 A150:A151 A152:B153 A154:A155 A156:B157 A158:A159 A160:B161 A162:A163 A164:B165 A166:A167 A168:B169 A170:A171 A172:B173 A174:A175 A176:B177 A178:A179 A180:B181 A182:A183 A184:B185 A186:A187 A188:B189 A190:A191 A192:B193 A194:A195 A196:B197 A198:A199 A200:B201 A202:A203 A204:B205 A206:A207 A208:B209 A210:A211 A212:B213 A214:A215 A216:B217 A218:A219 A220:B221 A222:A223 A224:B225 A226:A227 A228:B229 A230:A231 A232:B233 A234:A235 A236:B237 A238:A239 A240:B241 A242:A243 A244:B245 A246:A247 A248:B249 A250:A251 A252:D253 C38:D251">
    <cfRule type="cellIs" dxfId="52" priority="44" stopIfTrue="1" operator="between">
      <formula>200</formula>
      <formula>219</formula>
    </cfRule>
    <cfRule type="cellIs" dxfId="51" priority="49" stopIfTrue="1" operator="between">
      <formula>220</formula>
      <formula>249</formula>
    </cfRule>
  </conditionalFormatting>
  <conditionalFormatting sqref="L4 L8 L12 L16 L20 L24 L28 L32 L36 L40 L44 L48 L52:L253">
    <cfRule type="cellIs" dxfId="50" priority="42" operator="greaterThan">
      <formula>599</formula>
    </cfRule>
    <cfRule type="cellIs" dxfId="49" priority="43" operator="greaterThan">
      <formula>599</formula>
    </cfRule>
  </conditionalFormatting>
  <conditionalFormatting sqref="L4:L253">
    <cfRule type="cellIs" dxfId="48" priority="45" operator="equal">
      <formula>300</formula>
    </cfRule>
    <cfRule type="cellIs" dxfId="47" priority="46" stopIfTrue="1" operator="between">
      <formula>200</formula>
      <formula>219</formula>
    </cfRule>
    <cfRule type="cellIs" dxfId="46" priority="47" stopIfTrue="1" operator="between">
      <formula>220</formula>
      <formula>249</formula>
    </cfRule>
    <cfRule type="cellIs" dxfId="45" priority="48" stopIfTrue="1" operator="between">
      <formula>250</formula>
      <formula>300</formula>
    </cfRule>
  </conditionalFormatting>
  <conditionalFormatting sqref="D257">
    <cfRule type="cellIs" dxfId="44" priority="3" stopIfTrue="1" operator="between">
      <formula>250</formula>
      <formula>300</formula>
    </cfRule>
  </conditionalFormatting>
  <conditionalFormatting sqref="D257">
    <cfRule type="cellIs" dxfId="43" priority="1" stopIfTrue="1" operator="between">
      <formula>200</formula>
      <formula>219</formula>
    </cfRule>
    <cfRule type="cellIs" dxfId="42" priority="2" stopIfTrue="1" operator="between">
      <formula>220</formula>
      <formula>249</formula>
    </cfRule>
  </conditionalFormatting>
  <pageMargins left="0.70866141732283472" right="0.70866141732283472" top="0.74803149606299213" bottom="0.74803149606299213"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Munkalapok</vt:lpstr>
      </vt:variant>
      <vt:variant>
        <vt:i4>10</vt:i4>
      </vt:variant>
      <vt:variant>
        <vt:lpstr>Névvel ellátott tartományok</vt:lpstr>
      </vt:variant>
      <vt:variant>
        <vt:i4>6</vt:i4>
      </vt:variant>
    </vt:vector>
  </HeadingPairs>
  <TitlesOfParts>
    <vt:vector size="16" baseType="lpstr">
      <vt:lpstr>Egyéni lista</vt:lpstr>
      <vt:lpstr>csapat ffi ig. </vt:lpstr>
      <vt:lpstr>csapat ffi am.</vt:lpstr>
      <vt:lpstr>csapat női</vt:lpstr>
      <vt:lpstr>egyéni ffi ig.</vt:lpstr>
      <vt:lpstr>egyéni ffi ig. szen.</vt:lpstr>
      <vt:lpstr>egyéni ffi am.</vt:lpstr>
      <vt:lpstr>egyéni ffi am. szen.</vt:lpstr>
      <vt:lpstr>egyéni női ig.</vt:lpstr>
      <vt:lpstr>egyéni női am.</vt:lpstr>
      <vt:lpstr>'csapat ffi am.'!Nyomtatási_cím</vt:lpstr>
      <vt:lpstr>'csapat ffi ig. '!Nyomtatási_cím</vt:lpstr>
      <vt:lpstr>'egyéni ffi am.'!Nyomtatási_cím</vt:lpstr>
      <vt:lpstr>'egyéni ffi am. szen.'!Nyomtatási_cím</vt:lpstr>
      <vt:lpstr>'egyéni ffi ig.'!Nyomtatási_cím</vt:lpstr>
      <vt:lpstr>'egyéni női ig.'!Nyomtatási_cím</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Lenovo</cp:lastModifiedBy>
  <cp:lastPrinted>2025-12-30T18:19:53Z</cp:lastPrinted>
  <dcterms:created xsi:type="dcterms:W3CDTF">2019-05-28T19:37:07Z</dcterms:created>
  <dcterms:modified xsi:type="dcterms:W3CDTF">2025-12-30T18:42:41Z</dcterms:modified>
</cp:coreProperties>
</file>